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Mahidol\ITA\2025\OIT\O11 สถิติการให้บริการ\"/>
    </mc:Choice>
  </mc:AlternateContent>
  <xr:revisionPtr revIDLastSave="0" documentId="13_ncr:1_{5898BFCC-0F42-40D2-AD98-6B6500594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งบประมาณ 2567 รายวั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zh3BantofHObYnLopppLbTOLCEujDHTPhHXFU51ZU4g="/>
    </ext>
  </extLst>
</workbook>
</file>

<file path=xl/calcChain.xml><?xml version="1.0" encoding="utf-8"?>
<calcChain xmlns="http://schemas.openxmlformats.org/spreadsheetml/2006/main">
  <c r="AI115" i="2" l="1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1" i="2"/>
  <c r="AI100" i="2"/>
  <c r="AI99" i="2"/>
  <c r="AI98" i="2"/>
  <c r="AI97" i="2"/>
  <c r="AI96" i="2"/>
  <c r="AI95" i="2"/>
  <c r="D94" i="2"/>
  <c r="AI94" i="2" s="1"/>
  <c r="K93" i="2"/>
  <c r="AI93" i="2" s="1"/>
  <c r="O92" i="2"/>
  <c r="AI92" i="2" s="1"/>
  <c r="AI91" i="2"/>
  <c r="AI90" i="2"/>
  <c r="AI88" i="2"/>
  <c r="AI87" i="2"/>
  <c r="AI86" i="2"/>
  <c r="AI85" i="2"/>
  <c r="AI83" i="2"/>
  <c r="AI82" i="2"/>
  <c r="AI81" i="2"/>
  <c r="AI80" i="2"/>
  <c r="AI79" i="2"/>
  <c r="AI78" i="2"/>
  <c r="AI77" i="2"/>
  <c r="AI76" i="2"/>
  <c r="AI75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G60" i="2"/>
  <c r="AD60" i="2"/>
  <c r="AB60" i="2"/>
  <c r="Z60" i="2"/>
  <c r="W60" i="2"/>
  <c r="U60" i="2"/>
  <c r="S60" i="2"/>
  <c r="P60" i="2"/>
  <c r="N60" i="2"/>
  <c r="L60" i="2"/>
  <c r="I60" i="2"/>
  <c r="G60" i="2"/>
  <c r="E60" i="2"/>
  <c r="AG59" i="2"/>
  <c r="AE59" i="2"/>
  <c r="AC59" i="2"/>
  <c r="Z59" i="2"/>
  <c r="X59" i="2"/>
  <c r="V59" i="2"/>
  <c r="S59" i="2"/>
  <c r="Q59" i="2"/>
  <c r="O59" i="2"/>
  <c r="L59" i="2"/>
  <c r="J59" i="2"/>
  <c r="H59" i="2"/>
  <c r="E59" i="2"/>
  <c r="D59" i="2"/>
  <c r="AG58" i="2"/>
  <c r="AC58" i="2"/>
  <c r="AB58" i="2"/>
  <c r="Z58" i="2"/>
  <c r="V58" i="2"/>
  <c r="T58" i="2"/>
  <c r="R58" i="2"/>
  <c r="O58" i="2"/>
  <c r="M58" i="2"/>
  <c r="K58" i="2"/>
  <c r="H58" i="2"/>
  <c r="F58" i="2"/>
  <c r="D58" i="2"/>
  <c r="AE57" i="2"/>
  <c r="AC57" i="2"/>
  <c r="AA57" i="2"/>
  <c r="X57" i="2"/>
  <c r="V57" i="2"/>
  <c r="T57" i="2"/>
  <c r="Q57" i="2"/>
  <c r="O57" i="2"/>
  <c r="M57" i="2"/>
  <c r="J57" i="2"/>
  <c r="I57" i="2"/>
  <c r="G57" i="2"/>
  <c r="AH56" i="2"/>
  <c r="AF56" i="2"/>
  <c r="AD56" i="2"/>
  <c r="AA56" i="2"/>
  <c r="Y56" i="2"/>
  <c r="W56" i="2"/>
  <c r="T56" i="2"/>
  <c r="R56" i="2"/>
  <c r="P56" i="2"/>
  <c r="M56" i="2"/>
  <c r="L56" i="2"/>
  <c r="J56" i="2"/>
  <c r="F56" i="2"/>
  <c r="D56" i="2"/>
  <c r="AF55" i="2"/>
  <c r="AC55" i="2"/>
  <c r="AA55" i="2"/>
  <c r="Y55" i="2"/>
  <c r="V55" i="2"/>
  <c r="T55" i="2"/>
  <c r="N55" i="2"/>
  <c r="M55" i="2"/>
  <c r="K55" i="2"/>
  <c r="H55" i="2"/>
  <c r="F55" i="2"/>
  <c r="D55" i="2"/>
  <c r="AF54" i="2"/>
  <c r="AD54" i="2"/>
  <c r="AB54" i="2"/>
  <c r="Y54" i="2"/>
  <c r="W54" i="2"/>
  <c r="U54" i="2"/>
  <c r="R54" i="2"/>
  <c r="P54" i="2"/>
  <c r="N54" i="2"/>
  <c r="K54" i="2"/>
  <c r="I54" i="2"/>
  <c r="G54" i="2"/>
  <c r="D54" i="2"/>
  <c r="AI53" i="2"/>
  <c r="AI52" i="2"/>
  <c r="AI51" i="2"/>
  <c r="AF50" i="2"/>
  <c r="AD50" i="2"/>
  <c r="AA50" i="2"/>
  <c r="Y50" i="2"/>
  <c r="W50" i="2"/>
  <c r="T50" i="2"/>
  <c r="R50" i="2"/>
  <c r="P50" i="2"/>
  <c r="M50" i="2"/>
  <c r="K50" i="2"/>
  <c r="I50" i="2"/>
  <c r="F50" i="2"/>
  <c r="D50" i="2"/>
  <c r="AG49" i="2"/>
  <c r="AD49" i="2"/>
  <c r="AC49" i="2"/>
  <c r="AA49" i="2"/>
  <c r="W49" i="2"/>
  <c r="U49" i="2"/>
  <c r="S49" i="2"/>
  <c r="N49" i="2"/>
  <c r="L49" i="2"/>
  <c r="I49" i="2"/>
  <c r="G49" i="2"/>
  <c r="E49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4" i="2"/>
  <c r="AI22" i="2"/>
  <c r="AI21" i="2"/>
  <c r="AI20" i="2"/>
  <c r="AI19" i="2"/>
  <c r="AI17" i="2"/>
  <c r="AI16" i="2"/>
  <c r="AI15" i="2"/>
  <c r="AI14" i="2"/>
  <c r="AI13" i="2"/>
  <c r="AI12" i="2"/>
  <c r="AI11" i="2"/>
  <c r="AI10" i="2"/>
  <c r="AI9" i="2"/>
  <c r="AI8" i="2"/>
  <c r="AI7" i="2"/>
  <c r="AI6" i="2"/>
  <c r="B103" i="2" l="1"/>
  <c r="B62" i="2"/>
  <c r="AI54" i="2"/>
  <c r="AI55" i="2"/>
  <c r="AI60" i="2"/>
  <c r="AI49" i="2"/>
  <c r="AI50" i="2"/>
  <c r="AI56" i="2"/>
  <c r="AI57" i="2"/>
  <c r="B75" i="2"/>
  <c r="B8" i="2"/>
  <c r="AI58" i="2"/>
  <c r="AI59" i="2"/>
  <c r="B22" i="2"/>
  <c r="B90" i="2"/>
  <c r="B49" i="2" l="1"/>
</calcChain>
</file>

<file path=xl/sharedStrings.xml><?xml version="1.0" encoding="utf-8"?>
<sst xmlns="http://schemas.openxmlformats.org/spreadsheetml/2006/main" count="160" uniqueCount="81">
  <si>
    <t>ตารางข้อมูลการให้บริการวิชาการ แจกแจงความถี่ของจำนวนตัวอย่างหรือกิจกรรม รายวัน ปีงบประมาณ 2567 (ตุลาคม 2566-กันยายน 2567)</t>
  </si>
  <si>
    <t>หัวข้อการให้บริการ</t>
  </si>
  <si>
    <t>จำนวน</t>
  </si>
  <si>
    <t>วันที่</t>
  </si>
  <si>
    <t>รวม</t>
  </si>
  <si>
    <t>การจัดอบรมเครื่องมือแพทย์</t>
  </si>
  <si>
    <t xml:space="preserve"> ครั้ง</t>
  </si>
  <si>
    <t>คน</t>
  </si>
  <si>
    <t>อบรมเชิงปฏิบัติการ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</si>
  <si>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</si>
  <si>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</si>
  <si>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</si>
  <si>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</si>
  <si>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</si>
  <si>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</si>
  <si>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</si>
  <si>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</si>
  <si>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</si>
  <si>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</si>
  <si>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</si>
  <si>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</si>
  <si>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บริการตรวจวิเคราะห์ธาลัสซีเมีย</t>
  </si>
  <si>
    <t xml:space="preserve"> ตัวอย่าง</t>
  </si>
  <si>
    <t>บริการวิเคราะห์อื่น ๆ</t>
  </si>
  <si>
    <t xml:space="preserve"> คน</t>
  </si>
  <si>
    <t xml:space="preserve"> โครงการ</t>
  </si>
  <si>
    <t>1. การอบรม "เทคนิคขั้นสูงในการแปลผลคลื่นอีซีจีและการดูแลผู้ป่วยวิกฤตฯ รุ่นที่ 5</t>
  </si>
  <si>
    <t>2. การใช้และการดูแลเครื่องมือแพทย์ในหอผู้ป่วยวิกฤติสำหรับพยาบาล รุ่น 47</t>
  </si>
  <si>
    <t>3. หลักสูตรระยะสั้น (1 สัปดาห์) สำหรับช่างและผู้ดูแลเครื่องมือแพทย์ เรื่อง เครื่องอัลตราซาวนด์เพื่อการตรวจวินิจฉัยสำหรับช่างเครื่องมือแพทย์และวิศวกรชีวการแพทย์</t>
  </si>
  <si>
    <t>4. การใช้และการดูแลเครื่องมือแพทย์ในหอผู้ป่วยวิกฤติสำหรับพยาบาล รุ่น 48</t>
  </si>
  <si>
    <t>5. หลักสูตรระยะสั้น (1 สัปดาห์) สำหรับช่างและผู้ดูแลเครื่องมือแพทย์ เรื่อง เครื่องไตเทียมสำหรับช่างเครื่องมือแพทย์และวิศวกรชีวการแพทย์</t>
  </si>
  <si>
    <t>6. ประชุมวิชาการอุปกรณ์การแพทย์ครั้งที่ 34 เรื่อง การเชื่อมโยงมนุษย์กับเทคโนโลยีปัญญาประดิษฐ์ในระบบการแพทย์</t>
  </si>
  <si>
    <t xml:space="preserve">1. การอบรมเชิงปฏิบัติการ “Molecular biology for life and medicine” </t>
  </si>
  <si>
    <t>2. การอบรม "PCR-Based Yeast Genome Engineering"</t>
  </si>
  <si>
    <t>3. การอบรม "Computer-aided drug design: คอมพิวเตอร์ช่วยออกแบบยา"</t>
  </si>
  <si>
    <t>4. การจัดประชุมวิชาการ Mini-symposium on AI-driven Drug Discovery</t>
  </si>
  <si>
    <t>5. อบรมเชิงปฏิบัติการ เรื่อง Computational drug dicovery รุ่นที่ 1</t>
  </si>
  <si>
    <t>6. อบรมเชิงปฏิบัติการ เรื่อง Computational drug dicovery รุ่นที่ 2</t>
  </si>
  <si>
    <t>7. อบรมเชิงปฏิบัติการ เรื่อง Computational drug dicovery รุ่นที่ 3</t>
  </si>
  <si>
    <t>9. การอบรม "MB–KIS : Molecular Biology &amp; Genetic Engineering"</t>
  </si>
  <si>
    <t>10. การตรวจวินิจฉัยธาลัสซีเมีย 2567</t>
  </si>
  <si>
    <t>11. การอบรมเชิงปฏิบัติการ ดีเอ็นเอและดีเอ็นเอโคลนนิ่ง รุ่น 5</t>
  </si>
  <si>
    <t>12. อบรมกิจกรรมส่งเสริมทักษะปฏิบัติการวิชาชีววิทยา โรงเรียนกาญจนาภิเศก นครปฐม (พระตำหนักสวนกุหลาบมัธยม) กลุ่ม 1</t>
  </si>
  <si>
    <t>13. อบรมกิจกรรมส่งเสริมทักษะปฏิบัติการวิชาชีววิทยา โรงเรียนกาญจนาภิเศก นครปฐม (พระตำหนักสวนกุหลาบมัธยม) กลุ่ม 2</t>
  </si>
  <si>
    <t>14. การอบรมเชิงปฏิบัติการ "RNAi" รุ่นที่ 1</t>
  </si>
  <si>
    <t>15. การอบรมเชิงปฏิบัติการ "RNAi" รุ่นที่ 2</t>
  </si>
  <si>
    <t>16. Adeno-Associated Viral Vector in Gene Therapy and Genome Editing</t>
  </si>
  <si>
    <t>17. การอบรมเชิงปฏิบัติการ “ค่ายตามหมอ (วิทย์) วิเคราะห์โรค”</t>
  </si>
  <si>
    <t>18. การอบรมเชิงปฏิบัติการ ดีเอ็นเอและดีเอ็นเอโคลนนิ่ง รุ่น 6</t>
  </si>
  <si>
    <t>19. การอบรมโครงการสัปดาห์แห่งการตระหนักรู้เรื่องสมอง (Brain Awareness Week 2024) เรื่อง "วัยรุ่นกับการนอนหลับ สู่การมีสุขภาพสมองที่ดี (Adolescents, Sleep and Brain Health)</t>
  </si>
  <si>
    <t>20. การอบรม ครูอาชีวะ สอศ. เรื่อง การปรับปรุงพันธุ์กุ้งด้วยเทคโนโลยีชีวภาพ</t>
  </si>
  <si>
    <t>21. อบรมเชิงปฏิบัติการ Student Science Training Program 2024 รุ่นที่ 1</t>
  </si>
  <si>
    <t>22. อบรมเชิงปฏิบัติการ Student Science Training Program 2024 รุ่นที่ 2</t>
  </si>
  <si>
    <t>23. อบรมเชิงปฏิบัติการ Student Science Training Program 2024 รุ่นที่ 3</t>
  </si>
  <si>
    <t>24. อบรมเชิงปฏิบัติการ เรื่อง รวมพลังต่อสู้ Super Bug</t>
  </si>
  <si>
    <t>25. อบรมเชิงปฏิบัติการ เรื่อง ไขปริศนาฆาตกรรม รุ่น 1</t>
  </si>
  <si>
    <t>26. อบรมเชิงปฏิบัติการ เรื่อง ไขปริศนาฆาตกรรม รุ่น 2</t>
  </si>
  <si>
    <t xml:space="preserve">1. โครงการจ้างวิเคราะห์รูปแบบดีเอ็นเอของประชากรหอยมุกกัลปังหา (RA67-MB001) </t>
  </si>
  <si>
    <t>2. โครงการจ้างตรวจพันธุกรรมในตำแหน่งยีน GBSSI ที่ควบคุมการสังเคราะห์ Amylose ในมันสำปะหลัง</t>
  </si>
  <si>
    <t>3. โครงการ Serology testing for Japanese encephalitis virus</t>
  </si>
  <si>
    <t>4. โครงการจ้างตรวจวิเคราะห์ปริมาณอะมิโลสในมันสำปะหลัง</t>
  </si>
  <si>
    <t>5. โครงการจ้างวิเคราะห์รูปแบบพันธุกรรมของสัตว์น้ำกลุ่มปลาและหอยโดยเครื่องหมายดีเอ็นเอบาร์โค้ด</t>
  </si>
  <si>
    <t>6. โครงการจ้างวิเคราะห์รูปแบบดีเอ็นเอของประชากรปลาทราย</t>
  </si>
  <si>
    <t>8. อบรม เรื่อง การนอนหลับและนาฬิกาชีวิตเพื่อสุขภาพที่ยั่งยืนของมวลมนุษย์
การผสมผสานระหว่างวิทยาศาสตร์พื้นฐานและการแพทย์</t>
  </si>
  <si>
    <t>1. การทดสอบความเป็นพิษในเซลล์ In-house in vitro cytotoxicity</t>
  </si>
  <si>
    <t>1. ความสามารถของจุลินทรีย์/สารออกฤทธิ์ยับยั้งการเจริญเติบโตของแบคทีเรีย</t>
  </si>
  <si>
    <t>2. ความสามารถของจุลินทรีย์/สารออกฤทธิ์ยับยั้งการเจริญเติบโตของแบคทีเรีย</t>
  </si>
  <si>
    <t>3. ความสามารถของจุลินทรีย์/สารออกฤทธิ์ยับยั้งการเจริญเติบโตของแบคทีเรีย</t>
  </si>
  <si>
    <t>4. ความสามารถของจุลินทรีย์/สารออกฤทธิ์ยับยั้งการเจริญเติบโตของแบคทีเรีย</t>
  </si>
  <si>
    <t>5. ความสามารถของจุลินทรีย์/สารออกฤทธิ์ยับยั้งการเจริญเติบโตของแบคทีเรีย</t>
  </si>
  <si>
    <t>6. ความสามารถของจุลินทรีย์/สารออกฤทธิ์ยับยั้งการเจริญเติบโตของแบคทีเรีย</t>
  </si>
  <si>
    <t>7. ตรวจรหัสพันธุกรรม</t>
  </si>
  <si>
    <t>8. ตรวจรหัสพันธุกรรม</t>
  </si>
  <si>
    <t>9. ความสามารถของจุลินทรีย์/สารออกฤทธิ์ยับยั้งการเจริญเติบโตของแบคทีเรีย</t>
  </si>
  <si>
    <t>10. ความสามารถของจุลินทรีย์/สารออกฤทธิ์ยับยั้งการเจริญเติบโตของแบคทีเรีย</t>
  </si>
  <si>
    <t>11. ความสามารถของจุลินทรีย์/สารออกฤทธิ์ยับยั้งการเจริญเติบโตของแบคทีเรีย</t>
  </si>
  <si>
    <t>บริการรับทำวิจัย (อ้างอิงตามวันที่ลงนามในสัญญา)</t>
  </si>
  <si>
    <t>บริการวิเคราะห์ตัวอย่าง ศูนย์วิจัยและพัฒนาวัคซีน</t>
  </si>
  <si>
    <t>รับนักศึกษาฝึกงาน (อ้างอิงตามวันแรกเข้ารับการฝึกที่ได้รับการอนุมัติ)</t>
  </si>
  <si>
    <t>ช่องทาง Walk-in (ไม่มีช่องทางรับบริการผ่าน E-service)</t>
  </si>
  <si>
    <t>ช่องที่ไม่มีข้อมูล หมายความว่าไม่มีผู้รับบริการ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</si>
</sst>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6"/>
      <color theme="1"/>
      <name val="TH Sarabun PSK"/>
      <scheme val="minor"/>
    </font>
    <font>
      <b/>
      <sz val="28"/>
      <color theme="1"/>
      <name val="TH Sarabun New"/>
      <family val="2"/>
    </font>
    <font>
      <sz val="28"/>
      <name val="TH Sarabun New"/>
      <family val="2"/>
    </font>
    <font>
      <sz val="18"/>
      <color theme="1"/>
      <name val="TH Sarabun New"/>
      <family val="2"/>
    </font>
    <font>
      <b/>
      <sz val="24"/>
      <color theme="1"/>
      <name val="TH Sarabun New"/>
      <family val="2"/>
    </font>
    <font>
      <sz val="24"/>
      <color theme="1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2"/>
      <name val="TH Sarabun New"/>
      <family val="2"/>
    </font>
    <font>
      <b/>
      <sz val="22"/>
      <color theme="3"/>
      <name val="TH Sarabun New"/>
      <family val="2"/>
    </font>
    <font>
      <sz val="22"/>
      <color theme="3"/>
      <name val="TH Sarabun New"/>
      <family val="2"/>
    </font>
    <font>
      <b/>
      <sz val="22"/>
      <color theme="0"/>
      <name val="TH Sarabun New"/>
      <family val="2"/>
    </font>
    <font>
      <b/>
      <sz val="22"/>
      <name val="TH Sarabun New"/>
      <family val="2"/>
    </font>
    <font>
      <b/>
      <sz val="22"/>
      <color rgb="FFFFFFFF"/>
      <name val="TH Sarabun New"/>
      <family val="2"/>
    </font>
    <font>
      <b/>
      <sz val="18"/>
      <color theme="1"/>
      <name val="TH Sarabun New"/>
      <family val="2"/>
    </font>
    <font>
      <sz val="22"/>
      <color rgb="FFFF0000"/>
      <name val="TH Sarabun New"/>
      <family val="2"/>
    </font>
  </fonts>
  <fills count="2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EF2CB"/>
        <bgColor rgb="FFFEF2CB"/>
      </patternFill>
    </fill>
    <fill>
      <patternFill patternType="solid">
        <fgColor rgb="FF7F7F7F"/>
        <bgColor rgb="FF7F7F7F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rgb="FF757070"/>
        <bgColor rgb="FF757070"/>
      </patternFill>
    </fill>
    <fill>
      <patternFill patternType="solid">
        <fgColor rgb="FFFFCC00"/>
        <bgColor rgb="FFFFCC00"/>
      </patternFill>
    </fill>
    <fill>
      <patternFill patternType="solid">
        <fgColor rgb="FFFFCD2D"/>
        <bgColor rgb="FFFFCD2D"/>
      </patternFill>
    </fill>
    <fill>
      <patternFill patternType="solid">
        <fgColor rgb="FFFFD965"/>
        <bgColor rgb="FFFFD965"/>
      </patternFill>
    </fill>
    <fill>
      <patternFill patternType="solid">
        <fgColor rgb="FFFFC00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rgb="FF2E75B5"/>
        <bgColor rgb="FF2E75B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rgb="FF9CC2E5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C5E0B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7" tint="0.39997558519241921"/>
        <bgColor rgb="FFC55A1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3" fillId="0" borderId="0" xfId="0" applyFont="1" applyAlignment="1"/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1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6" fillId="0" borderId="5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0" fontId="6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/>
    </xf>
    <xf numFmtId="0" fontId="7" fillId="3" borderId="9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7" fillId="3" borderId="3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0" fontId="6" fillId="0" borderId="11" xfId="0" applyFont="1" applyBorder="1" applyAlignment="1">
      <alignment vertical="top"/>
    </xf>
    <xf numFmtId="0" fontId="6" fillId="1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15" borderId="9" xfId="0" applyFont="1" applyFill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6" fillId="16" borderId="22" xfId="0" applyFont="1" applyFill="1" applyBorder="1" applyAlignment="1">
      <alignment vertical="top"/>
    </xf>
    <xf numFmtId="0" fontId="8" fillId="17" borderId="8" xfId="0" applyFont="1" applyFill="1" applyBorder="1" applyAlignment="1"/>
    <xf numFmtId="0" fontId="7" fillId="0" borderId="15" xfId="0" applyFont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top"/>
    </xf>
    <xf numFmtId="0" fontId="7" fillId="0" borderId="0" xfId="0" applyFont="1"/>
    <xf numFmtId="0" fontId="6" fillId="18" borderId="2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5" borderId="15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vertical="top"/>
    </xf>
    <xf numFmtId="0" fontId="7" fillId="5" borderId="10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2" xfId="0" applyFont="1" applyFill="1" applyBorder="1" applyAlignment="1">
      <alignment vertical="top"/>
    </xf>
    <xf numFmtId="0" fontId="8" fillId="0" borderId="22" xfId="0" applyFont="1" applyFill="1" applyBorder="1" applyAlignment="1"/>
    <xf numFmtId="0" fontId="7" fillId="0" borderId="10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horizontal="center" vertical="top"/>
    </xf>
    <xf numFmtId="0" fontId="6" fillId="14" borderId="2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5" xfId="0" applyFont="1" applyBorder="1" applyAlignment="1"/>
    <xf numFmtId="3" fontId="6" fillId="0" borderId="5" xfId="0" applyNumberFormat="1" applyFont="1" applyBorder="1" applyAlignment="1">
      <alignment horizontal="center" vertical="top"/>
    </xf>
    <xf numFmtId="0" fontId="6" fillId="8" borderId="2" xfId="0" applyFont="1" applyFill="1" applyBorder="1" applyAlignment="1">
      <alignment horizontal="center" vertical="top"/>
    </xf>
    <xf numFmtId="3" fontId="6" fillId="0" borderId="5" xfId="0" applyNumberFormat="1" applyFont="1" applyBorder="1" applyAlignment="1">
      <alignment vertical="top"/>
    </xf>
    <xf numFmtId="0" fontId="6" fillId="3" borderId="2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6" fillId="9" borderId="2" xfId="0" applyFont="1" applyFill="1" applyBorder="1" applyAlignment="1">
      <alignment horizontal="center" vertical="top"/>
    </xf>
    <xf numFmtId="0" fontId="6" fillId="10" borderId="2" xfId="0" applyFont="1" applyFill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6" fillId="11" borderId="15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10" borderId="15" xfId="0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/>
    </xf>
    <xf numFmtId="0" fontId="6" fillId="9" borderId="2" xfId="0" applyFont="1" applyFill="1" applyBorder="1" applyAlignment="1">
      <alignment horizontal="center" vertical="top" readingOrder="1"/>
    </xf>
    <xf numFmtId="0" fontId="7" fillId="3" borderId="19" xfId="0" applyFont="1" applyFill="1" applyBorder="1" applyAlignment="1">
      <alignment horizontal="center" vertical="top" readingOrder="1"/>
    </xf>
    <xf numFmtId="0" fontId="6" fillId="9" borderId="19" xfId="0" applyFont="1" applyFill="1" applyBorder="1" applyAlignment="1">
      <alignment horizontal="center" vertical="top" readingOrder="1"/>
    </xf>
    <xf numFmtId="0" fontId="6" fillId="11" borderId="2" xfId="0" applyFont="1" applyFill="1" applyBorder="1" applyAlignment="1">
      <alignment horizontal="center" vertical="top"/>
    </xf>
    <xf numFmtId="0" fontId="8" fillId="0" borderId="11" xfId="0" applyFont="1" applyBorder="1" applyAlignment="1"/>
    <xf numFmtId="3" fontId="6" fillId="0" borderId="11" xfId="0" applyNumberFormat="1" applyFont="1" applyBorder="1" applyAlignment="1">
      <alignment vertical="top"/>
    </xf>
    <xf numFmtId="0" fontId="7" fillId="4" borderId="2" xfId="0" applyFont="1" applyFill="1" applyBorder="1" applyAlignment="1">
      <alignment vertical="top"/>
    </xf>
    <xf numFmtId="0" fontId="6" fillId="14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7" fillId="0" borderId="11" xfId="0" applyFont="1" applyBorder="1" applyAlignment="1">
      <alignment horizontal="left" vertical="top" wrapText="1"/>
    </xf>
    <xf numFmtId="0" fontId="7" fillId="12" borderId="2" xfId="0" applyFont="1" applyFill="1" applyBorder="1" applyAlignment="1">
      <alignment horizontal="center" vertical="top"/>
    </xf>
    <xf numFmtId="0" fontId="6" fillId="12" borderId="2" xfId="0" applyFont="1" applyFill="1" applyBorder="1" applyAlignment="1">
      <alignment horizontal="center" vertical="top"/>
    </xf>
    <xf numFmtId="0" fontId="11" fillId="13" borderId="2" xfId="0" applyFont="1" applyFill="1" applyBorder="1" applyAlignment="1">
      <alignment horizontal="center" vertical="top"/>
    </xf>
    <xf numFmtId="0" fontId="13" fillId="13" borderId="2" xfId="0" applyFont="1" applyFill="1" applyBorder="1" applyAlignment="1">
      <alignment horizontal="center" vertical="top"/>
    </xf>
    <xf numFmtId="0" fontId="11" fillId="12" borderId="2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15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6" fillId="20" borderId="2" xfId="0" applyFont="1" applyFill="1" applyBorder="1" applyAlignment="1">
      <alignment horizontal="center" vertical="top"/>
    </xf>
    <xf numFmtId="0" fontId="6" fillId="21" borderId="2" xfId="0" applyFont="1" applyFill="1" applyBorder="1" applyAlignment="1">
      <alignment horizontal="center" vertical="top"/>
    </xf>
    <xf numFmtId="0" fontId="7" fillId="0" borderId="20" xfId="0" applyFont="1" applyBorder="1"/>
    <xf numFmtId="0" fontId="7" fillId="0" borderId="0" xfId="0" applyFont="1" applyAlignment="1"/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7" fillId="0" borderId="16" xfId="0" applyFont="1" applyBorder="1" applyAlignment="1">
      <alignment horizontal="center" vertical="top"/>
    </xf>
    <xf numFmtId="0" fontId="8" fillId="0" borderId="17" xfId="0" applyFont="1" applyBorder="1"/>
    <xf numFmtId="0" fontId="6" fillId="10" borderId="6" xfId="0" applyFont="1" applyFill="1" applyBorder="1" applyAlignment="1">
      <alignment horizontal="center" vertical="top"/>
    </xf>
    <xf numFmtId="0" fontId="8" fillId="0" borderId="7" xfId="0" applyFont="1" applyBorder="1"/>
    <xf numFmtId="0" fontId="8" fillId="0" borderId="8" xfId="0" applyFont="1" applyBorder="1"/>
    <xf numFmtId="0" fontId="9" fillId="22" borderId="6" xfId="0" applyFont="1" applyFill="1" applyBorder="1" applyAlignment="1">
      <alignment horizontal="center" vertical="top"/>
    </xf>
    <xf numFmtId="0" fontId="10" fillId="23" borderId="7" xfId="0" applyFont="1" applyFill="1" applyBorder="1"/>
    <xf numFmtId="0" fontId="10" fillId="23" borderId="8" xfId="0" applyFont="1" applyFill="1" applyBorder="1"/>
    <xf numFmtId="0" fontId="6" fillId="9" borderId="6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8" fillId="0" borderId="11" xfId="0" applyFont="1" applyBorder="1"/>
    <xf numFmtId="0" fontId="12" fillId="0" borderId="8" xfId="0" applyFont="1" applyBorder="1"/>
    <xf numFmtId="0" fontId="7" fillId="0" borderId="4" xfId="0" applyFont="1" applyBorder="1" applyAlignment="1">
      <alignment horizontal="center" vertical="top"/>
    </xf>
    <xf numFmtId="0" fontId="8" fillId="0" borderId="5" xfId="0" applyFont="1" applyBorder="1"/>
    <xf numFmtId="0" fontId="6" fillId="18" borderId="6" xfId="0" applyFont="1" applyFill="1" applyBorder="1" applyAlignment="1">
      <alignment horizontal="center" vertical="top"/>
    </xf>
    <xf numFmtId="0" fontId="8" fillId="19" borderId="7" xfId="0" applyFont="1" applyFill="1" applyBorder="1"/>
    <xf numFmtId="0" fontId="8" fillId="19" borderId="8" xfId="0" applyFont="1" applyFill="1" applyBorder="1"/>
    <xf numFmtId="0" fontId="6" fillId="21" borderId="6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6" fillId="18" borderId="12" xfId="0" applyFont="1" applyFill="1" applyBorder="1" applyAlignment="1">
      <alignment horizontal="center" vertical="top"/>
    </xf>
    <xf numFmtId="0" fontId="8" fillId="19" borderId="13" xfId="0" applyFont="1" applyFill="1" applyBorder="1"/>
    <xf numFmtId="0" fontId="8" fillId="19" borderId="14" xfId="0" applyFont="1" applyFill="1" applyBorder="1"/>
    <xf numFmtId="0" fontId="6" fillId="6" borderId="6" xfId="0" applyFont="1" applyFill="1" applyBorder="1" applyAlignment="1">
      <alignment horizontal="center" vertical="top"/>
    </xf>
    <xf numFmtId="0" fontId="6" fillId="20" borderId="6" xfId="0" applyFont="1" applyFill="1" applyBorder="1" applyAlignment="1">
      <alignment horizontal="center" vertical="top"/>
    </xf>
    <xf numFmtId="0" fontId="12" fillId="19" borderId="8" xfId="0" applyFont="1" applyFill="1" applyBorder="1"/>
    <xf numFmtId="0" fontId="6" fillId="18" borderId="16" xfId="0" applyFont="1" applyFill="1" applyBorder="1" applyAlignment="1">
      <alignment horizontal="center" vertical="top"/>
    </xf>
    <xf numFmtId="0" fontId="8" fillId="19" borderId="17" xfId="0" applyFont="1" applyFill="1" applyBorder="1"/>
    <xf numFmtId="0" fontId="8" fillId="19" borderId="18" xfId="0" applyFont="1" applyFill="1" applyBorder="1"/>
    <xf numFmtId="0" fontId="8" fillId="19" borderId="2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4" fillId="0" borderId="2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H Sarabun PSK"/>
        <a:ea typeface="TH Sarabun PSK"/>
        <a:cs typeface="TH Sarabun PSK"/>
      </a:majorFont>
      <a:minorFont>
        <a:latin typeface="TH Sarabun PSK"/>
        <a:ea typeface="TH Sarabun PSK"/>
        <a:cs typeface="TH Sarabun PSK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I997"/>
  <sheetViews>
    <sheetView tabSelected="1" topLeftCell="A2" zoomScale="64" zoomScaleNormal="64" workbookViewId="0">
      <pane ySplit="1" topLeftCell="A3" activePane="bottomLeft" state="frozen"/>
      <selection activeCell="A2" sqref="A2"/>
      <selection pane="bottomLeft" activeCell="E10" sqref="E10"/>
    </sheetView>
  </sheetViews>
  <sheetFormatPr defaultColWidth="9.1640625" defaultRowHeight="15" customHeight="1"/>
  <cols>
    <col min="1" max="1" width="60.33203125" style="1" customWidth="1"/>
    <col min="2" max="2" width="13.75" style="1" customWidth="1"/>
    <col min="3" max="3" width="19.25" style="1" customWidth="1"/>
    <col min="4" max="35" width="9" style="1" customWidth="1"/>
    <col min="36" max="16384" width="9.1640625" style="1"/>
  </cols>
  <sheetData>
    <row r="1" spans="1:35" ht="64.5" customHeight="1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5" s="5" customFormat="1" ht="36">
      <c r="A2" s="2" t="s">
        <v>1</v>
      </c>
      <c r="B2" s="3" t="s">
        <v>2</v>
      </c>
      <c r="C2" s="3" t="s">
        <v>3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>
        <v>19</v>
      </c>
      <c r="W2" s="3">
        <v>20</v>
      </c>
      <c r="X2" s="3">
        <v>21</v>
      </c>
      <c r="Y2" s="3">
        <v>22</v>
      </c>
      <c r="Z2" s="3">
        <v>23</v>
      </c>
      <c r="AA2" s="3">
        <v>24</v>
      </c>
      <c r="AB2" s="3">
        <v>25</v>
      </c>
      <c r="AC2" s="3">
        <v>26</v>
      </c>
      <c r="AD2" s="3">
        <v>27</v>
      </c>
      <c r="AE2" s="3">
        <v>28</v>
      </c>
      <c r="AF2" s="3">
        <v>29</v>
      </c>
      <c r="AG2" s="3">
        <v>30</v>
      </c>
      <c r="AH2" s="3">
        <v>31</v>
      </c>
      <c r="AI2" s="4" t="s">
        <v>4</v>
      </c>
    </row>
    <row r="3" spans="1:35" s="130" customFormat="1" ht="36">
      <c r="A3" s="96" t="s">
        <v>79</v>
      </c>
      <c r="B3" s="129"/>
      <c r="C3" s="132" t="s">
        <v>80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</row>
    <row r="4" spans="1:35" ht="33">
      <c r="A4" s="6" t="s">
        <v>5</v>
      </c>
      <c r="B4" s="7" t="s">
        <v>6</v>
      </c>
      <c r="C4" s="9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</row>
    <row r="5" spans="1:35" ht="33">
      <c r="B5" s="7">
        <v>6</v>
      </c>
      <c r="C5" s="9" t="s">
        <v>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>
        <v>0</v>
      </c>
    </row>
    <row r="6" spans="1:35" ht="33">
      <c r="A6" s="8" t="s">
        <v>26</v>
      </c>
      <c r="B6" s="12"/>
      <c r="C6" s="109" t="s">
        <v>10</v>
      </c>
      <c r="D6" s="13"/>
      <c r="E6" s="13"/>
      <c r="F6" s="13"/>
      <c r="G6" s="13"/>
      <c r="H6" s="13"/>
      <c r="I6" s="13"/>
      <c r="J6" s="13"/>
      <c r="K6" s="101">
        <v>284</v>
      </c>
      <c r="L6" s="102"/>
      <c r="M6" s="10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4"/>
      <c r="AI6" s="11">
        <f t="shared" ref="AI6:AI17" si="0">SUM(D6:AG6)</f>
        <v>284</v>
      </c>
    </row>
    <row r="7" spans="1:35" ht="33">
      <c r="A7" s="8" t="s">
        <v>27</v>
      </c>
      <c r="B7" s="12" t="s">
        <v>7</v>
      </c>
      <c r="C7" s="11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04">
        <v>149</v>
      </c>
      <c r="X7" s="105"/>
      <c r="Y7" s="105"/>
      <c r="Z7" s="105"/>
      <c r="AA7" s="105"/>
      <c r="AB7" s="105"/>
      <c r="AC7" s="105"/>
      <c r="AD7" s="105"/>
      <c r="AE7" s="105"/>
      <c r="AF7" s="105"/>
      <c r="AG7" s="106"/>
      <c r="AH7" s="14"/>
      <c r="AI7" s="11">
        <f t="shared" si="0"/>
        <v>149</v>
      </c>
    </row>
    <row r="8" spans="1:35" ht="33">
      <c r="A8" s="15"/>
      <c r="B8" s="12">
        <f>SUM(AI5:AI17)</f>
        <v>737</v>
      </c>
      <c r="C8" s="9" t="s">
        <v>11</v>
      </c>
      <c r="D8" s="13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6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1">
        <f t="shared" si="0"/>
        <v>0</v>
      </c>
    </row>
    <row r="9" spans="1:35" ht="33">
      <c r="A9" s="17"/>
      <c r="B9" s="18"/>
      <c r="C9" s="13" t="s">
        <v>12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9"/>
      <c r="U9" s="20"/>
      <c r="V9" s="21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1">
        <f t="shared" si="0"/>
        <v>0</v>
      </c>
    </row>
    <row r="10" spans="1:35" ht="33">
      <c r="A10" s="15"/>
      <c r="B10" s="18"/>
      <c r="C10" s="10" t="s">
        <v>13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  <c r="AH10" s="14"/>
      <c r="AI10" s="11">
        <f t="shared" si="0"/>
        <v>0</v>
      </c>
    </row>
    <row r="11" spans="1:35" ht="66">
      <c r="A11" s="17" t="s">
        <v>28</v>
      </c>
      <c r="B11" s="18"/>
      <c r="C11" s="13" t="s">
        <v>14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07">
        <v>60</v>
      </c>
      <c r="O11" s="102"/>
      <c r="P11" s="102"/>
      <c r="Q11" s="102"/>
      <c r="R11" s="103"/>
      <c r="S11" s="13"/>
      <c r="T11" s="13"/>
      <c r="U11" s="13"/>
      <c r="V11" s="13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11">
        <f t="shared" si="0"/>
        <v>60</v>
      </c>
    </row>
    <row r="12" spans="1:35" ht="33">
      <c r="A12" s="17"/>
      <c r="B12" s="18"/>
      <c r="C12" s="10" t="s">
        <v>15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4"/>
      <c r="AI12" s="11">
        <f t="shared" si="0"/>
        <v>0</v>
      </c>
    </row>
    <row r="13" spans="1:35" ht="33">
      <c r="A13" s="17" t="s">
        <v>29</v>
      </c>
      <c r="B13" s="18"/>
      <c r="C13" s="23" t="s">
        <v>16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01">
        <v>145</v>
      </c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3"/>
      <c r="AI13" s="11">
        <f t="shared" si="0"/>
        <v>145</v>
      </c>
    </row>
    <row r="14" spans="1:35" ht="66">
      <c r="A14" s="17" t="s">
        <v>30</v>
      </c>
      <c r="B14" s="18"/>
      <c r="C14" s="16" t="s">
        <v>17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1">
        <v>37</v>
      </c>
      <c r="AB14" s="102"/>
      <c r="AC14" s="102"/>
      <c r="AD14" s="102"/>
      <c r="AE14" s="103"/>
      <c r="AF14" s="24"/>
      <c r="AG14" s="24"/>
      <c r="AH14" s="14"/>
      <c r="AI14" s="11">
        <f t="shared" si="0"/>
        <v>37</v>
      </c>
    </row>
    <row r="15" spans="1:35" ht="33">
      <c r="A15" s="17"/>
      <c r="B15" s="18"/>
      <c r="C15" s="13" t="s">
        <v>18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1">
        <f t="shared" si="0"/>
        <v>0</v>
      </c>
    </row>
    <row r="16" spans="1:35" ht="66">
      <c r="A16" s="17" t="s">
        <v>31</v>
      </c>
      <c r="B16" s="18"/>
      <c r="C16" s="10" t="s">
        <v>19</v>
      </c>
      <c r="D16" s="101">
        <v>62</v>
      </c>
      <c r="E16" s="111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>
        <f t="shared" si="0"/>
        <v>62</v>
      </c>
    </row>
    <row r="17" spans="1:35" ht="33">
      <c r="A17" s="25"/>
      <c r="B17" s="26"/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4"/>
      <c r="AI17" s="11">
        <f t="shared" si="0"/>
        <v>0</v>
      </c>
    </row>
    <row r="18" spans="1:35" ht="33">
      <c r="A18" s="27" t="s">
        <v>8</v>
      </c>
      <c r="B18" s="28" t="s">
        <v>6</v>
      </c>
      <c r="C18" s="108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</row>
    <row r="19" spans="1:35" ht="33">
      <c r="A19" s="8" t="s">
        <v>32</v>
      </c>
      <c r="B19" s="7">
        <v>26</v>
      </c>
      <c r="C19" s="112" t="s">
        <v>9</v>
      </c>
      <c r="D19" s="10"/>
      <c r="E19" s="114">
        <v>24</v>
      </c>
      <c r="F19" s="115"/>
      <c r="G19" s="116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6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>
        <f t="shared" ref="AI19:AI22" si="1">SUM(D19:AH19)</f>
        <v>24</v>
      </c>
    </row>
    <row r="20" spans="1:35" ht="33">
      <c r="A20" s="8" t="s">
        <v>33</v>
      </c>
      <c r="B20" s="7"/>
      <c r="C20" s="113"/>
      <c r="D20" s="10"/>
      <c r="E20" s="24"/>
      <c r="F20" s="24"/>
      <c r="G20" s="2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29">
        <v>3</v>
      </c>
      <c r="T20" s="10"/>
      <c r="U20" s="30"/>
      <c r="V20" s="31"/>
      <c r="W20" s="32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>
        <f t="shared" si="1"/>
        <v>3</v>
      </c>
    </row>
    <row r="21" spans="1:35" ht="33">
      <c r="A21" s="8" t="s">
        <v>34</v>
      </c>
      <c r="B21" s="7" t="s">
        <v>7</v>
      </c>
      <c r="C21" s="110"/>
      <c r="D21" s="10"/>
      <c r="E21" s="24"/>
      <c r="F21" s="24"/>
      <c r="G21" s="2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14">
        <v>3</v>
      </c>
      <c r="U21" s="116"/>
      <c r="V21" s="33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17"/>
      <c r="AH21" s="116"/>
      <c r="AI21" s="11">
        <f t="shared" si="1"/>
        <v>3</v>
      </c>
    </row>
    <row r="22" spans="1:35" ht="33">
      <c r="A22" s="17" t="s">
        <v>35</v>
      </c>
      <c r="B22" s="7">
        <f>SUM(AI19:AI47)</f>
        <v>745</v>
      </c>
      <c r="C22" s="118" t="s">
        <v>10</v>
      </c>
      <c r="D22" s="34"/>
      <c r="E22" s="35">
        <v>200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14"/>
      <c r="AI22" s="11">
        <f t="shared" si="1"/>
        <v>200</v>
      </c>
    </row>
    <row r="23" spans="1:35" ht="33">
      <c r="A23" s="17" t="s">
        <v>36</v>
      </c>
      <c r="B23" s="7"/>
      <c r="C23" s="110"/>
      <c r="D23" s="34"/>
      <c r="E23" s="34"/>
      <c r="F23" s="35">
        <v>20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14"/>
      <c r="AI23" s="11"/>
    </row>
    <row r="24" spans="1:35" ht="33">
      <c r="A24" s="36" t="s">
        <v>37</v>
      </c>
      <c r="B24" s="7"/>
      <c r="C24" s="112" t="s">
        <v>11</v>
      </c>
      <c r="D24" s="37">
        <v>18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>
        <f>SUM(D24:AH24)</f>
        <v>18</v>
      </c>
    </row>
    <row r="25" spans="1:35" ht="33">
      <c r="A25" s="17" t="s">
        <v>38</v>
      </c>
      <c r="B25" s="7"/>
      <c r="C25" s="1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37">
        <v>13</v>
      </c>
      <c r="S25" s="10"/>
      <c r="T25" s="10"/>
      <c r="U25" s="38"/>
      <c r="V25" s="9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</row>
    <row r="26" spans="1:35" ht="66">
      <c r="A26" s="17" t="s">
        <v>63</v>
      </c>
      <c r="B26" s="7"/>
      <c r="C26" s="34" t="s">
        <v>12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114">
        <v>21</v>
      </c>
      <c r="V26" s="116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11">
        <f t="shared" ref="AI26:AI47" si="2">SUM(D26:AH26)</f>
        <v>21</v>
      </c>
    </row>
    <row r="27" spans="1:35" ht="33">
      <c r="A27" s="17" t="s">
        <v>39</v>
      </c>
      <c r="B27" s="7"/>
      <c r="C27" s="112" t="s">
        <v>13</v>
      </c>
      <c r="D27" s="10"/>
      <c r="E27" s="10"/>
      <c r="F27" s="10"/>
      <c r="G27" s="10"/>
      <c r="H27" s="10"/>
      <c r="I27" s="10"/>
      <c r="J27" s="119">
        <v>16</v>
      </c>
      <c r="K27" s="120"/>
      <c r="L27" s="121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4"/>
      <c r="AH27" s="14"/>
      <c r="AI27" s="11">
        <f t="shared" si="2"/>
        <v>16</v>
      </c>
    </row>
    <row r="28" spans="1:35" ht="33">
      <c r="A28" s="17" t="s">
        <v>40</v>
      </c>
      <c r="B28" s="7"/>
      <c r="C28" s="110"/>
      <c r="D28" s="10"/>
      <c r="E28" s="10"/>
      <c r="F28" s="10"/>
      <c r="G28" s="10"/>
      <c r="H28" s="10"/>
      <c r="I28" s="38"/>
      <c r="J28" s="11"/>
      <c r="K28" s="11"/>
      <c r="L28" s="11"/>
      <c r="M28" s="9"/>
      <c r="N28" s="10"/>
      <c r="O28" s="10"/>
      <c r="P28" s="114">
        <v>45</v>
      </c>
      <c r="Q28" s="116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4"/>
      <c r="AH28" s="14"/>
      <c r="AI28" s="11">
        <f t="shared" si="2"/>
        <v>45</v>
      </c>
    </row>
    <row r="29" spans="1:35" ht="33">
      <c r="A29" s="17" t="s">
        <v>41</v>
      </c>
      <c r="B29" s="7"/>
      <c r="C29" s="118" t="s">
        <v>14</v>
      </c>
      <c r="D29" s="34"/>
      <c r="E29" s="34"/>
      <c r="F29" s="34"/>
      <c r="G29" s="34"/>
      <c r="H29" s="34"/>
      <c r="I29" s="34"/>
      <c r="J29" s="39"/>
      <c r="K29" s="39"/>
      <c r="L29" s="39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122">
        <v>23</v>
      </c>
      <c r="AC29" s="102"/>
      <c r="AD29" s="103"/>
      <c r="AE29" s="34"/>
      <c r="AF29" s="34"/>
      <c r="AG29" s="34"/>
      <c r="AH29" s="34"/>
      <c r="AI29" s="11">
        <f t="shared" si="2"/>
        <v>23</v>
      </c>
    </row>
    <row r="30" spans="1:35" ht="66">
      <c r="A30" s="17" t="s">
        <v>42</v>
      </c>
      <c r="B30" s="7"/>
      <c r="C30" s="11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114">
        <v>31</v>
      </c>
      <c r="V30" s="116"/>
      <c r="W30" s="40"/>
      <c r="X30" s="41"/>
      <c r="Y30" s="34"/>
      <c r="Z30" s="34"/>
      <c r="AA30" s="34"/>
      <c r="AB30" s="42"/>
      <c r="AC30" s="42"/>
      <c r="AD30" s="42"/>
      <c r="AE30" s="34"/>
      <c r="AF30" s="34"/>
      <c r="AG30" s="34"/>
      <c r="AH30" s="34"/>
      <c r="AI30" s="11">
        <f t="shared" si="2"/>
        <v>31</v>
      </c>
    </row>
    <row r="31" spans="1:35" ht="66">
      <c r="A31" s="17" t="s">
        <v>43</v>
      </c>
      <c r="B31" s="7"/>
      <c r="C31" s="110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114">
        <v>32</v>
      </c>
      <c r="X31" s="124"/>
      <c r="Y31" s="34"/>
      <c r="Z31" s="34"/>
      <c r="AA31" s="34"/>
      <c r="AB31" s="42"/>
      <c r="AC31" s="42"/>
      <c r="AD31" s="42"/>
      <c r="AE31" s="34"/>
      <c r="AF31" s="34"/>
      <c r="AG31" s="34"/>
      <c r="AH31" s="34"/>
      <c r="AI31" s="11">
        <f t="shared" si="2"/>
        <v>32</v>
      </c>
    </row>
    <row r="32" spans="1:35" ht="33">
      <c r="A32" s="17" t="s">
        <v>44</v>
      </c>
      <c r="B32" s="7"/>
      <c r="C32" s="112" t="s">
        <v>15</v>
      </c>
      <c r="D32" s="114">
        <v>8</v>
      </c>
      <c r="E32" s="115"/>
      <c r="F32" s="116"/>
      <c r="G32" s="10"/>
      <c r="H32" s="10"/>
      <c r="I32" s="10"/>
      <c r="J32" s="10"/>
      <c r="K32" s="38"/>
      <c r="L32" s="43"/>
      <c r="M32" s="43"/>
      <c r="N32" s="43"/>
      <c r="O32" s="9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4"/>
      <c r="AI32" s="11">
        <f t="shared" si="2"/>
        <v>8</v>
      </c>
    </row>
    <row r="33" spans="1:35" ht="33">
      <c r="A33" s="17" t="s">
        <v>45</v>
      </c>
      <c r="B33" s="7"/>
      <c r="C33" s="113"/>
      <c r="D33" s="10"/>
      <c r="E33" s="10"/>
      <c r="F33" s="10"/>
      <c r="G33" s="10"/>
      <c r="H33" s="10"/>
      <c r="I33" s="10"/>
      <c r="J33" s="10"/>
      <c r="K33" s="10"/>
      <c r="L33" s="125">
        <v>6</v>
      </c>
      <c r="M33" s="126"/>
      <c r="N33" s="127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6"/>
      <c r="Z33" s="16"/>
      <c r="AA33" s="16"/>
      <c r="AB33" s="16"/>
      <c r="AC33" s="16"/>
      <c r="AD33" s="10"/>
      <c r="AE33" s="10"/>
      <c r="AF33" s="10"/>
      <c r="AG33" s="10"/>
      <c r="AH33" s="14"/>
      <c r="AI33" s="11">
        <f t="shared" si="2"/>
        <v>6</v>
      </c>
    </row>
    <row r="34" spans="1:35" ht="33">
      <c r="A34" s="17" t="s">
        <v>46</v>
      </c>
      <c r="B34" s="7"/>
      <c r="C34" s="11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30"/>
      <c r="Y34" s="44"/>
      <c r="Z34" s="45"/>
      <c r="AA34" s="45"/>
      <c r="AB34" s="45"/>
      <c r="AC34" s="45"/>
      <c r="AD34" s="46"/>
      <c r="AE34" s="10"/>
      <c r="AF34" s="10"/>
      <c r="AG34" s="10"/>
      <c r="AH34" s="14"/>
      <c r="AI34" s="11">
        <f t="shared" si="2"/>
        <v>0</v>
      </c>
    </row>
    <row r="35" spans="1:35" ht="33">
      <c r="A35" s="17" t="s">
        <v>47</v>
      </c>
      <c r="B35" s="7"/>
      <c r="C35" s="110"/>
      <c r="D35" s="16"/>
      <c r="E35" s="16"/>
      <c r="F35" s="16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33"/>
      <c r="Z35" s="33"/>
      <c r="AA35" s="33"/>
      <c r="AB35" s="125">
        <v>60</v>
      </c>
      <c r="AC35" s="128"/>
      <c r="AD35" s="10"/>
      <c r="AE35" s="10"/>
      <c r="AF35" s="10"/>
      <c r="AG35" s="10"/>
      <c r="AH35" s="14"/>
      <c r="AI35" s="11">
        <f t="shared" si="2"/>
        <v>60</v>
      </c>
    </row>
    <row r="36" spans="1:35" ht="33">
      <c r="A36" s="17" t="s">
        <v>48</v>
      </c>
      <c r="B36" s="7"/>
      <c r="C36" s="118" t="s">
        <v>16</v>
      </c>
      <c r="D36" s="122">
        <v>25</v>
      </c>
      <c r="E36" s="102"/>
      <c r="F36" s="103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11">
        <f t="shared" si="2"/>
        <v>25</v>
      </c>
    </row>
    <row r="37" spans="1:35" ht="99">
      <c r="A37" s="17" t="s">
        <v>49</v>
      </c>
      <c r="B37" s="7"/>
      <c r="C37" s="11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5">
        <v>40</v>
      </c>
      <c r="AA37" s="34"/>
      <c r="AB37" s="34"/>
      <c r="AC37" s="34"/>
      <c r="AD37" s="34"/>
      <c r="AE37" s="34"/>
      <c r="AF37" s="34"/>
      <c r="AG37" s="34"/>
      <c r="AH37" s="34"/>
      <c r="AI37" s="11">
        <f t="shared" si="2"/>
        <v>40</v>
      </c>
    </row>
    <row r="38" spans="1:35" ht="33">
      <c r="A38" s="17" t="s">
        <v>50</v>
      </c>
      <c r="B38" s="7"/>
      <c r="C38" s="110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47"/>
      <c r="AA38" s="34"/>
      <c r="AB38" s="34"/>
      <c r="AC38" s="34"/>
      <c r="AD38" s="114">
        <v>30</v>
      </c>
      <c r="AE38" s="115"/>
      <c r="AF38" s="116"/>
      <c r="AG38" s="34"/>
      <c r="AH38" s="34"/>
      <c r="AI38" s="11">
        <f t="shared" si="2"/>
        <v>30</v>
      </c>
    </row>
    <row r="39" spans="1:35" ht="33">
      <c r="A39" s="17"/>
      <c r="B39" s="7"/>
      <c r="C39" s="10" t="s">
        <v>17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48"/>
      <c r="AI39" s="11">
        <f t="shared" si="2"/>
        <v>0</v>
      </c>
    </row>
    <row r="40" spans="1:35" ht="33">
      <c r="A40" s="17" t="s">
        <v>51</v>
      </c>
      <c r="B40" s="7"/>
      <c r="C40" s="118" t="s">
        <v>18</v>
      </c>
      <c r="D40" s="123">
        <v>24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6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11">
        <f t="shared" si="2"/>
        <v>24</v>
      </c>
    </row>
    <row r="41" spans="1:35" ht="33">
      <c r="A41" s="17" t="s">
        <v>52</v>
      </c>
      <c r="B41" s="7"/>
      <c r="C41" s="113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123">
        <v>24</v>
      </c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6"/>
      <c r="AD41" s="34"/>
      <c r="AE41" s="34"/>
      <c r="AF41" s="34"/>
      <c r="AG41" s="34"/>
      <c r="AH41" s="34"/>
      <c r="AI41" s="11">
        <f t="shared" si="2"/>
        <v>24</v>
      </c>
    </row>
    <row r="42" spans="1:35" ht="33">
      <c r="A42" s="17" t="s">
        <v>53</v>
      </c>
      <c r="B42" s="7"/>
      <c r="C42" s="110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117">
        <v>24</v>
      </c>
      <c r="AG42" s="115"/>
      <c r="AH42" s="116"/>
      <c r="AI42" s="11">
        <f t="shared" si="2"/>
        <v>24</v>
      </c>
    </row>
    <row r="43" spans="1:35" ht="33">
      <c r="A43" s="17"/>
      <c r="B43" s="7"/>
      <c r="C43" s="10" t="s">
        <v>19</v>
      </c>
      <c r="D43" s="117"/>
      <c r="E43" s="115"/>
      <c r="F43" s="115"/>
      <c r="G43" s="115"/>
      <c r="H43" s="115"/>
      <c r="I43" s="115"/>
      <c r="J43" s="115"/>
      <c r="K43" s="115"/>
      <c r="L43" s="116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1">
        <f t="shared" si="2"/>
        <v>0</v>
      </c>
    </row>
    <row r="44" spans="1:35" ht="33">
      <c r="A44" s="17"/>
      <c r="B44" s="7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>
        <f t="shared" si="2"/>
        <v>0</v>
      </c>
    </row>
    <row r="45" spans="1:35" ht="33">
      <c r="A45" s="17" t="s">
        <v>54</v>
      </c>
      <c r="B45" s="7"/>
      <c r="C45" s="118" t="s">
        <v>20</v>
      </c>
      <c r="D45" s="34"/>
      <c r="E45" s="34"/>
      <c r="F45" s="35">
        <v>29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14"/>
      <c r="AI45" s="11">
        <f t="shared" si="2"/>
        <v>29</v>
      </c>
    </row>
    <row r="46" spans="1:35" ht="33">
      <c r="A46" s="17" t="s">
        <v>55</v>
      </c>
      <c r="B46" s="7"/>
      <c r="C46" s="113"/>
      <c r="D46" s="34"/>
      <c r="E46" s="34"/>
      <c r="F46" s="34"/>
      <c r="G46" s="35">
        <v>32</v>
      </c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14"/>
      <c r="AI46" s="11">
        <f t="shared" si="2"/>
        <v>32</v>
      </c>
    </row>
    <row r="47" spans="1:35" ht="33">
      <c r="A47" s="17" t="s">
        <v>56</v>
      </c>
      <c r="B47" s="7"/>
      <c r="C47" s="110"/>
      <c r="D47" s="34"/>
      <c r="E47" s="34"/>
      <c r="F47" s="34"/>
      <c r="G47" s="34"/>
      <c r="H47" s="35">
        <v>27</v>
      </c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14"/>
      <c r="AI47" s="11">
        <f t="shared" si="2"/>
        <v>27</v>
      </c>
    </row>
    <row r="48" spans="1:35" ht="33">
      <c r="A48" s="49" t="s">
        <v>21</v>
      </c>
      <c r="B48" s="50" t="s">
        <v>22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2"/>
    </row>
    <row r="49" spans="1:35" ht="33">
      <c r="A49" s="53"/>
      <c r="B49" s="54">
        <f>SUM(AI49:AI60)</f>
        <v>4106</v>
      </c>
      <c r="C49" s="10" t="s">
        <v>9</v>
      </c>
      <c r="D49" s="24"/>
      <c r="E49" s="55">
        <f>2+8+3+24</f>
        <v>37</v>
      </c>
      <c r="F49" s="24"/>
      <c r="G49" s="55">
        <f>5+15+10</f>
        <v>30</v>
      </c>
      <c r="H49" s="24"/>
      <c r="I49" s="55">
        <f>11</f>
        <v>11</v>
      </c>
      <c r="J49" s="24"/>
      <c r="K49" s="24"/>
      <c r="L49" s="55">
        <f>2+3+1+25</f>
        <v>31</v>
      </c>
      <c r="M49" s="24"/>
      <c r="N49" s="55">
        <f>4+13</f>
        <v>17</v>
      </c>
      <c r="O49" s="55">
        <v>7</v>
      </c>
      <c r="P49" s="24"/>
      <c r="Q49" s="24"/>
      <c r="R49" s="24"/>
      <c r="S49" s="55">
        <f>5+4+5+28+1+6</f>
        <v>49</v>
      </c>
      <c r="T49" s="24"/>
      <c r="U49" s="55">
        <f>7+13</f>
        <v>20</v>
      </c>
      <c r="V49" s="24"/>
      <c r="W49" s="55">
        <f>3+1+12</f>
        <v>16</v>
      </c>
      <c r="X49" s="24"/>
      <c r="Y49" s="24"/>
      <c r="Z49" s="24"/>
      <c r="AA49" s="55">
        <f>2+6+1+21+12</f>
        <v>42</v>
      </c>
      <c r="AB49" s="24"/>
      <c r="AC49" s="55">
        <f>3+19</f>
        <v>22</v>
      </c>
      <c r="AD49" s="55">
        <f>1+4</f>
        <v>5</v>
      </c>
      <c r="AE49" s="24"/>
      <c r="AF49" s="24"/>
      <c r="AG49" s="55">
        <f>4+5+32+1+5</f>
        <v>47</v>
      </c>
      <c r="AH49" s="24"/>
      <c r="AI49" s="11">
        <f t="shared" ref="AI49:AI60" si="3">SUM(D49:AH49)</f>
        <v>334</v>
      </c>
    </row>
    <row r="50" spans="1:35" ht="33">
      <c r="A50" s="53"/>
      <c r="B50" s="56"/>
      <c r="C50" s="13" t="s">
        <v>10</v>
      </c>
      <c r="D50" s="55">
        <f>6+2+3+20+5</f>
        <v>36</v>
      </c>
      <c r="E50" s="57"/>
      <c r="F50" s="55">
        <f>4+2+7</f>
        <v>13</v>
      </c>
      <c r="G50" s="57"/>
      <c r="H50" s="57"/>
      <c r="I50" s="55">
        <f>6+7+4+34</f>
        <v>51</v>
      </c>
      <c r="J50" s="57"/>
      <c r="K50" s="55">
        <f>4+1+7+19</f>
        <v>31</v>
      </c>
      <c r="L50" s="57"/>
      <c r="M50" s="55">
        <f>1+4+2+11</f>
        <v>18</v>
      </c>
      <c r="N50" s="57"/>
      <c r="O50" s="57"/>
      <c r="P50" s="55">
        <f>1+4+2+18+2</f>
        <v>27</v>
      </c>
      <c r="Q50" s="57"/>
      <c r="R50" s="55">
        <f>2+4+21+4</f>
        <v>31</v>
      </c>
      <c r="S50" s="57"/>
      <c r="T50" s="55">
        <f>1+3+18</f>
        <v>22</v>
      </c>
      <c r="U50" s="57"/>
      <c r="V50" s="57"/>
      <c r="W50" s="55">
        <f>1+6+3+32</f>
        <v>42</v>
      </c>
      <c r="X50" s="57"/>
      <c r="Y50" s="55">
        <f>2+2+10+4</f>
        <v>18</v>
      </c>
      <c r="Z50" s="57"/>
      <c r="AA50" s="55">
        <f>1+8</f>
        <v>9</v>
      </c>
      <c r="AB50" s="57"/>
      <c r="AC50" s="57"/>
      <c r="AD50" s="55">
        <f>2+6+20</f>
        <v>28</v>
      </c>
      <c r="AE50" s="57"/>
      <c r="AF50" s="55">
        <f>6+3+10+5</f>
        <v>24</v>
      </c>
      <c r="AG50" s="57"/>
      <c r="AH50" s="58"/>
      <c r="AI50" s="11">
        <f t="shared" si="3"/>
        <v>350</v>
      </c>
    </row>
    <row r="51" spans="1:35" ht="33">
      <c r="A51" s="53"/>
      <c r="B51" s="56"/>
      <c r="C51" s="10" t="s">
        <v>11</v>
      </c>
      <c r="D51" s="59">
        <v>225</v>
      </c>
      <c r="E51" s="24"/>
      <c r="F51" s="24"/>
      <c r="G51" s="59">
        <v>7</v>
      </c>
      <c r="H51" s="24"/>
      <c r="I51" s="59">
        <v>11</v>
      </c>
      <c r="J51" s="24"/>
      <c r="K51" s="59">
        <v>9</v>
      </c>
      <c r="L51" s="24"/>
      <c r="M51" s="24"/>
      <c r="N51" s="24"/>
      <c r="O51" s="59">
        <v>16</v>
      </c>
      <c r="P51" s="59">
        <v>5</v>
      </c>
      <c r="Q51" s="59">
        <v>3</v>
      </c>
      <c r="R51" s="59">
        <v>3</v>
      </c>
      <c r="S51" s="24"/>
      <c r="T51" s="24"/>
      <c r="U51" s="59">
        <v>11</v>
      </c>
      <c r="V51" s="24"/>
      <c r="W51" s="59">
        <v>12</v>
      </c>
      <c r="X51" s="24"/>
      <c r="Y51" s="59">
        <v>6</v>
      </c>
      <c r="Z51" s="24"/>
      <c r="AA51" s="24"/>
      <c r="AB51" s="59">
        <v>9</v>
      </c>
      <c r="AC51" s="24"/>
      <c r="AD51" s="59">
        <v>12</v>
      </c>
      <c r="AE51" s="59">
        <v>7</v>
      </c>
      <c r="AF51" s="24"/>
      <c r="AG51" s="24"/>
      <c r="AH51" s="24"/>
      <c r="AI51" s="11">
        <f t="shared" si="3"/>
        <v>336</v>
      </c>
    </row>
    <row r="52" spans="1:35" ht="33">
      <c r="A52" s="53"/>
      <c r="B52" s="56"/>
      <c r="C52" s="13" t="s">
        <v>12</v>
      </c>
      <c r="D52" s="57"/>
      <c r="E52" s="55">
        <v>45</v>
      </c>
      <c r="F52" s="57"/>
      <c r="G52" s="55">
        <v>15</v>
      </c>
      <c r="H52" s="55">
        <v>18</v>
      </c>
      <c r="I52" s="57"/>
      <c r="J52" s="57"/>
      <c r="K52" s="55">
        <v>47</v>
      </c>
      <c r="L52" s="57"/>
      <c r="M52" s="55">
        <v>33</v>
      </c>
      <c r="N52" s="57"/>
      <c r="O52" s="55">
        <v>18</v>
      </c>
      <c r="P52" s="57"/>
      <c r="Q52" s="57"/>
      <c r="R52" s="55">
        <v>47</v>
      </c>
      <c r="S52" s="57"/>
      <c r="T52" s="55">
        <v>23</v>
      </c>
      <c r="U52" s="57"/>
      <c r="V52" s="55">
        <v>27</v>
      </c>
      <c r="W52" s="57"/>
      <c r="X52" s="57"/>
      <c r="Y52" s="55">
        <v>36</v>
      </c>
      <c r="Z52" s="57"/>
      <c r="AA52" s="55">
        <v>29</v>
      </c>
      <c r="AB52" s="57"/>
      <c r="AC52" s="55">
        <v>21</v>
      </c>
      <c r="AD52" s="57"/>
      <c r="AE52" s="57"/>
      <c r="AF52" s="55">
        <v>28</v>
      </c>
      <c r="AG52" s="57"/>
      <c r="AH52" s="55">
        <v>31</v>
      </c>
      <c r="AI52" s="11">
        <f t="shared" si="3"/>
        <v>418</v>
      </c>
    </row>
    <row r="53" spans="1:35" ht="33">
      <c r="A53" s="53"/>
      <c r="B53" s="56"/>
      <c r="C53" s="10" t="s">
        <v>13</v>
      </c>
      <c r="D53" s="24"/>
      <c r="E53" s="60">
        <v>28</v>
      </c>
      <c r="F53" s="24"/>
      <c r="G53" s="24"/>
      <c r="H53" s="60">
        <v>36</v>
      </c>
      <c r="I53" s="24"/>
      <c r="J53" s="60">
        <v>37</v>
      </c>
      <c r="K53" s="24"/>
      <c r="L53" s="60">
        <v>28</v>
      </c>
      <c r="M53" s="24"/>
      <c r="N53" s="24"/>
      <c r="O53" s="60">
        <v>27</v>
      </c>
      <c r="P53" s="24"/>
      <c r="Q53" s="60">
        <v>34</v>
      </c>
      <c r="R53" s="24"/>
      <c r="S53" s="60">
        <v>26</v>
      </c>
      <c r="T53" s="24"/>
      <c r="U53" s="24"/>
      <c r="V53" s="60">
        <v>37</v>
      </c>
      <c r="W53" s="24"/>
      <c r="X53" s="60">
        <v>28</v>
      </c>
      <c r="Y53" s="24"/>
      <c r="Z53" s="60">
        <v>25</v>
      </c>
      <c r="AA53" s="24"/>
      <c r="AB53" s="24"/>
      <c r="AC53" s="24"/>
      <c r="AD53" s="60">
        <v>43</v>
      </c>
      <c r="AE53" s="24"/>
      <c r="AF53" s="60">
        <v>16</v>
      </c>
      <c r="AG53" s="58"/>
      <c r="AH53" s="58"/>
      <c r="AI53" s="11">
        <f t="shared" si="3"/>
        <v>365</v>
      </c>
    </row>
    <row r="54" spans="1:35" ht="33">
      <c r="A54" s="53"/>
      <c r="B54" s="56"/>
      <c r="C54" s="13" t="s">
        <v>14</v>
      </c>
      <c r="D54" s="59">
        <f>1+2+6</f>
        <v>9</v>
      </c>
      <c r="E54" s="57"/>
      <c r="F54" s="57"/>
      <c r="G54" s="59">
        <f>2+5+1+22</f>
        <v>30</v>
      </c>
      <c r="H54" s="57"/>
      <c r="I54" s="59">
        <f>1+1+15+5</f>
        <v>22</v>
      </c>
      <c r="J54" s="57"/>
      <c r="K54" s="59">
        <f>1+2+14</f>
        <v>17</v>
      </c>
      <c r="L54" s="57"/>
      <c r="M54" s="57"/>
      <c r="N54" s="59">
        <f>6+3+21+1</f>
        <v>31</v>
      </c>
      <c r="O54" s="57"/>
      <c r="P54" s="59">
        <f>1+1+18+8</f>
        <v>28</v>
      </c>
      <c r="Q54" s="57"/>
      <c r="R54" s="59">
        <f>2+5+9</f>
        <v>16</v>
      </c>
      <c r="S54" s="57"/>
      <c r="T54" s="57"/>
      <c r="U54" s="59">
        <f>5+5+5+28</f>
        <v>43</v>
      </c>
      <c r="V54" s="57"/>
      <c r="W54" s="59">
        <f>4+14+5</f>
        <v>23</v>
      </c>
      <c r="X54" s="57"/>
      <c r="Y54" s="59">
        <f>2+2+20</f>
        <v>24</v>
      </c>
      <c r="Z54" s="57"/>
      <c r="AA54" s="57"/>
      <c r="AB54" s="59">
        <f>4+6+4+18</f>
        <v>32</v>
      </c>
      <c r="AC54" s="57"/>
      <c r="AD54" s="59">
        <f>5+3+11+4</f>
        <v>23</v>
      </c>
      <c r="AE54" s="57"/>
      <c r="AF54" s="59">
        <f>2+8+5</f>
        <v>15</v>
      </c>
      <c r="AG54" s="57"/>
      <c r="AH54" s="57"/>
      <c r="AI54" s="11">
        <f t="shared" si="3"/>
        <v>313</v>
      </c>
    </row>
    <row r="55" spans="1:35" ht="33">
      <c r="A55" s="53"/>
      <c r="B55" s="56"/>
      <c r="C55" s="61" t="s">
        <v>15</v>
      </c>
      <c r="D55" s="62">
        <f>3+2+3+23</f>
        <v>31</v>
      </c>
      <c r="E55" s="63"/>
      <c r="F55" s="62">
        <f>1+1+3+10+5</f>
        <v>20</v>
      </c>
      <c r="G55" s="63"/>
      <c r="H55" s="62">
        <f>3+1+16</f>
        <v>20</v>
      </c>
      <c r="I55" s="63"/>
      <c r="J55" s="63"/>
      <c r="K55" s="62">
        <f>2+3+5+19</f>
        <v>29</v>
      </c>
      <c r="L55" s="63"/>
      <c r="M55" s="62">
        <f>4+2+12</f>
        <v>18</v>
      </c>
      <c r="N55" s="62">
        <f>1+3</f>
        <v>4</v>
      </c>
      <c r="O55" s="63"/>
      <c r="P55" s="63"/>
      <c r="Q55" s="63"/>
      <c r="R55" s="63"/>
      <c r="S55" s="63"/>
      <c r="T55" s="62">
        <f>2+5+43</f>
        <v>50</v>
      </c>
      <c r="U55" s="63"/>
      <c r="V55" s="62">
        <f>2+2+14</f>
        <v>18</v>
      </c>
      <c r="W55" s="64"/>
      <c r="X55" s="63"/>
      <c r="Y55" s="62">
        <f>1+8+15+1+9</f>
        <v>34</v>
      </c>
      <c r="Z55" s="63"/>
      <c r="AA55" s="62">
        <f>4+9+1+16+4</f>
        <v>34</v>
      </c>
      <c r="AB55" s="63"/>
      <c r="AC55" s="62">
        <f>5+2+20</f>
        <v>27</v>
      </c>
      <c r="AD55" s="63"/>
      <c r="AE55" s="63"/>
      <c r="AF55" s="62">
        <f>8+4+20</f>
        <v>32</v>
      </c>
      <c r="AG55" s="63"/>
      <c r="AH55" s="65"/>
      <c r="AI55" s="11">
        <f t="shared" si="3"/>
        <v>317</v>
      </c>
    </row>
    <row r="56" spans="1:35" ht="33">
      <c r="A56" s="53"/>
      <c r="B56" s="56"/>
      <c r="C56" s="13" t="s">
        <v>16</v>
      </c>
      <c r="D56" s="66">
        <f>7+2+9+14</f>
        <v>32</v>
      </c>
      <c r="E56" s="67"/>
      <c r="F56" s="68">
        <f>4+6+15</f>
        <v>25</v>
      </c>
      <c r="G56" s="67"/>
      <c r="H56" s="67"/>
      <c r="I56" s="67"/>
      <c r="J56" s="68">
        <f>2+4+30</f>
        <v>36</v>
      </c>
      <c r="K56" s="67"/>
      <c r="L56" s="68">
        <f>3+1+16+10</f>
        <v>30</v>
      </c>
      <c r="M56" s="68">
        <f>1+4</f>
        <v>5</v>
      </c>
      <c r="N56" s="67"/>
      <c r="O56" s="67"/>
      <c r="P56" s="68">
        <f>3+3+12</f>
        <v>18</v>
      </c>
      <c r="Q56" s="67"/>
      <c r="R56" s="68">
        <f>1+5+7</f>
        <v>13</v>
      </c>
      <c r="S56" s="67"/>
      <c r="T56" s="68">
        <f>1+1+7</f>
        <v>9</v>
      </c>
      <c r="U56" s="67"/>
      <c r="V56" s="67"/>
      <c r="W56" s="68">
        <f>5+5+19+3+2</f>
        <v>34</v>
      </c>
      <c r="X56" s="67"/>
      <c r="Y56" s="68">
        <f>4+2+16+10</f>
        <v>32</v>
      </c>
      <c r="Z56" s="67"/>
      <c r="AA56" s="68">
        <f>1+3+2+14</f>
        <v>20</v>
      </c>
      <c r="AB56" s="67"/>
      <c r="AC56" s="67"/>
      <c r="AD56" s="68">
        <f>5+1+17</f>
        <v>23</v>
      </c>
      <c r="AE56" s="67"/>
      <c r="AF56" s="68">
        <f>8+1+12+4</f>
        <v>25</v>
      </c>
      <c r="AG56" s="67"/>
      <c r="AH56" s="68">
        <f>1+10</f>
        <v>11</v>
      </c>
      <c r="AI56" s="11">
        <f t="shared" si="3"/>
        <v>313</v>
      </c>
    </row>
    <row r="57" spans="1:35" ht="33">
      <c r="A57" s="53"/>
      <c r="B57" s="56"/>
      <c r="C57" s="10" t="s">
        <v>17</v>
      </c>
      <c r="D57" s="24"/>
      <c r="E57" s="24"/>
      <c r="F57" s="24"/>
      <c r="G57" s="59">
        <f>1+2+4+27</f>
        <v>34</v>
      </c>
      <c r="H57" s="24"/>
      <c r="I57" s="59">
        <f>1+1+9+17</f>
        <v>28</v>
      </c>
      <c r="J57" s="59">
        <f>1+1+9</f>
        <v>11</v>
      </c>
      <c r="K57" s="24"/>
      <c r="L57" s="24"/>
      <c r="M57" s="59">
        <f>1+4+3+15+1</f>
        <v>24</v>
      </c>
      <c r="N57" s="24"/>
      <c r="O57" s="59">
        <f>11+7</f>
        <v>18</v>
      </c>
      <c r="P57" s="24"/>
      <c r="Q57" s="59">
        <f>1+3+13</f>
        <v>17</v>
      </c>
      <c r="R57" s="24"/>
      <c r="S57" s="24"/>
      <c r="T57" s="59">
        <f>2+4+1+23</f>
        <v>30</v>
      </c>
      <c r="U57" s="24"/>
      <c r="V57" s="59">
        <f>2+11+9</f>
        <v>22</v>
      </c>
      <c r="W57" s="24"/>
      <c r="X57" s="59">
        <f>2+3+2+16</f>
        <v>23</v>
      </c>
      <c r="Y57" s="24"/>
      <c r="Z57" s="24"/>
      <c r="AA57" s="59">
        <f>1+4+1+23</f>
        <v>29</v>
      </c>
      <c r="AB57" s="24"/>
      <c r="AC57" s="59">
        <f>1+2+2+13+6</f>
        <v>24</v>
      </c>
      <c r="AD57" s="24"/>
      <c r="AE57" s="59">
        <f>1+7+19</f>
        <v>27</v>
      </c>
      <c r="AF57" s="24"/>
      <c r="AG57" s="24"/>
      <c r="AH57" s="58"/>
      <c r="AI57" s="11">
        <f t="shared" si="3"/>
        <v>287</v>
      </c>
    </row>
    <row r="58" spans="1:35" ht="33">
      <c r="A58" s="53"/>
      <c r="B58" s="56"/>
      <c r="C58" s="13" t="s">
        <v>18</v>
      </c>
      <c r="D58" s="55">
        <f>3+4+2+17+1+1</f>
        <v>28</v>
      </c>
      <c r="E58" s="57"/>
      <c r="F58" s="55">
        <f>2+2+19+5</f>
        <v>28</v>
      </c>
      <c r="G58" s="57"/>
      <c r="H58" s="55">
        <f>2+16</f>
        <v>18</v>
      </c>
      <c r="I58" s="57"/>
      <c r="J58" s="57"/>
      <c r="K58" s="69">
        <f>4+1+5+21</f>
        <v>31</v>
      </c>
      <c r="L58" s="57"/>
      <c r="M58" s="69">
        <f>3+2+4+4</f>
        <v>13</v>
      </c>
      <c r="N58" s="57"/>
      <c r="O58" s="69">
        <f>3+1+8</f>
        <v>12</v>
      </c>
      <c r="P58" s="57"/>
      <c r="Q58" s="57"/>
      <c r="R58" s="69">
        <f>3+10+3+24+1</f>
        <v>41</v>
      </c>
      <c r="S58" s="57"/>
      <c r="T58" s="59">
        <f>3+15+14</f>
        <v>32</v>
      </c>
      <c r="U58" s="57"/>
      <c r="V58" s="55">
        <f>2+4+3+21</f>
        <v>30</v>
      </c>
      <c r="W58" s="57"/>
      <c r="X58" s="57"/>
      <c r="Y58" s="57"/>
      <c r="Z58" s="55">
        <f>3+2+5+40</f>
        <v>50</v>
      </c>
      <c r="AA58" s="57"/>
      <c r="AB58" s="59">
        <f>7+1+15+12</f>
        <v>35</v>
      </c>
      <c r="AC58" s="59">
        <f>4+13</f>
        <v>17</v>
      </c>
      <c r="AD58" s="57"/>
      <c r="AE58" s="57"/>
      <c r="AF58" s="57"/>
      <c r="AG58" s="55">
        <f>1+6+1+26</f>
        <v>34</v>
      </c>
      <c r="AH58" s="57"/>
      <c r="AI58" s="11">
        <f t="shared" si="3"/>
        <v>369</v>
      </c>
    </row>
    <row r="59" spans="1:35" ht="33">
      <c r="A59" s="53"/>
      <c r="B59" s="56"/>
      <c r="C59" s="10" t="s">
        <v>19</v>
      </c>
      <c r="D59" s="69">
        <f>12+20+12</f>
        <v>44</v>
      </c>
      <c r="E59" s="69">
        <f>1+5+3+4</f>
        <v>13</v>
      </c>
      <c r="F59" s="43"/>
      <c r="G59" s="43"/>
      <c r="H59" s="69">
        <f>3+5+2+18+1</f>
        <v>29</v>
      </c>
      <c r="I59" s="43"/>
      <c r="J59" s="69">
        <f>1+1+26+12</f>
        <v>40</v>
      </c>
      <c r="K59" s="43"/>
      <c r="L59" s="69">
        <f>2+15</f>
        <v>17</v>
      </c>
      <c r="M59" s="43"/>
      <c r="N59" s="43"/>
      <c r="O59" s="69">
        <f>2+6+21</f>
        <v>29</v>
      </c>
      <c r="P59" s="43"/>
      <c r="Q59" s="69">
        <f>2+4+16+5</f>
        <v>27</v>
      </c>
      <c r="R59" s="43"/>
      <c r="S59" s="69">
        <f>2+2+9</f>
        <v>13</v>
      </c>
      <c r="T59" s="43"/>
      <c r="U59" s="43"/>
      <c r="V59" s="69">
        <f>1+5+2+17+1</f>
        <v>26</v>
      </c>
      <c r="W59" s="43"/>
      <c r="X59" s="69">
        <f>4+2+10+12</f>
        <v>28</v>
      </c>
      <c r="Y59" s="43"/>
      <c r="Z59" s="69">
        <f>2+1</f>
        <v>3</v>
      </c>
      <c r="AA59" s="43"/>
      <c r="AB59" s="43"/>
      <c r="AC59" s="69">
        <f>3+7+2+13+1</f>
        <v>26</v>
      </c>
      <c r="AD59" s="43"/>
      <c r="AE59" s="69">
        <f>4+17+4</f>
        <v>25</v>
      </c>
      <c r="AF59" s="43"/>
      <c r="AG59" s="69">
        <f>4+14</f>
        <v>18</v>
      </c>
      <c r="AH59" s="43"/>
      <c r="AI59" s="11">
        <f t="shared" si="3"/>
        <v>338</v>
      </c>
    </row>
    <row r="60" spans="1:35" ht="33">
      <c r="A60" s="70"/>
      <c r="B60" s="71"/>
      <c r="C60" s="13" t="s">
        <v>20</v>
      </c>
      <c r="D60" s="20"/>
      <c r="E60" s="55">
        <f>4+5+1+25+1</f>
        <v>36</v>
      </c>
      <c r="F60" s="20"/>
      <c r="G60" s="55">
        <f>5+29+12</f>
        <v>46</v>
      </c>
      <c r="H60" s="20"/>
      <c r="I60" s="55">
        <f>1+11</f>
        <v>12</v>
      </c>
      <c r="J60" s="20"/>
      <c r="K60" s="20"/>
      <c r="L60" s="55">
        <f>3+2+1+20+2</f>
        <v>28</v>
      </c>
      <c r="M60" s="20"/>
      <c r="N60" s="55">
        <f>5+1+9+9</f>
        <v>24</v>
      </c>
      <c r="O60" s="20"/>
      <c r="P60" s="55">
        <f>21+15</f>
        <v>36</v>
      </c>
      <c r="Q60" s="20"/>
      <c r="R60" s="20"/>
      <c r="S60" s="55">
        <f>4+5+23</f>
        <v>32</v>
      </c>
      <c r="T60" s="20"/>
      <c r="U60" s="55">
        <f>2+1+9</f>
        <v>12</v>
      </c>
      <c r="V60" s="20"/>
      <c r="W60" s="55">
        <f>1+16</f>
        <v>17</v>
      </c>
      <c r="X60" s="20"/>
      <c r="Y60" s="20"/>
      <c r="Z60" s="55">
        <f>2+4+3+23+2</f>
        <v>34</v>
      </c>
      <c r="AA60" s="20"/>
      <c r="AB60" s="55">
        <f>1+4+18+6</f>
        <v>29</v>
      </c>
      <c r="AC60" s="20"/>
      <c r="AD60" s="55">
        <f>1+1+18</f>
        <v>20</v>
      </c>
      <c r="AE60" s="55">
        <v>3</v>
      </c>
      <c r="AF60" s="20"/>
      <c r="AG60" s="55">
        <f>3+4+2+27+1</f>
        <v>37</v>
      </c>
      <c r="AH60" s="72"/>
      <c r="AI60" s="11">
        <f t="shared" si="3"/>
        <v>366</v>
      </c>
    </row>
    <row r="61" spans="1:35" ht="33">
      <c r="A61" s="73" t="s">
        <v>77</v>
      </c>
      <c r="B61" s="74" t="s">
        <v>22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2"/>
    </row>
    <row r="62" spans="1:35" ht="33">
      <c r="A62" s="7"/>
      <c r="B62" s="12">
        <f>SUM(AI62:AI73)</f>
        <v>3</v>
      </c>
      <c r="C62" s="10" t="s">
        <v>9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11">
        <f t="shared" ref="AI62:AI73" si="4">SUM(D62:AH62)</f>
        <v>0</v>
      </c>
    </row>
    <row r="63" spans="1:35" ht="33">
      <c r="A63" s="7"/>
      <c r="B63" s="18"/>
      <c r="C63" s="34" t="s">
        <v>10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58"/>
      <c r="AI63" s="11">
        <f t="shared" si="4"/>
        <v>0</v>
      </c>
    </row>
    <row r="64" spans="1:35" ht="33">
      <c r="A64" s="7"/>
      <c r="B64" s="18"/>
      <c r="C64" s="10" t="s">
        <v>11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11">
        <f t="shared" si="4"/>
        <v>0</v>
      </c>
    </row>
    <row r="65" spans="1:35" ht="33">
      <c r="A65" s="7"/>
      <c r="B65" s="18"/>
      <c r="C65" s="34" t="s">
        <v>12</v>
      </c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11">
        <f t="shared" si="4"/>
        <v>0</v>
      </c>
    </row>
    <row r="66" spans="1:35" ht="33">
      <c r="A66" s="7"/>
      <c r="B66" s="18"/>
      <c r="C66" s="10" t="s">
        <v>13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58"/>
      <c r="AH66" s="58"/>
      <c r="AI66" s="11">
        <f t="shared" si="4"/>
        <v>0</v>
      </c>
    </row>
    <row r="67" spans="1:35" ht="33">
      <c r="A67" s="7"/>
      <c r="B67" s="18"/>
      <c r="C67" s="34" t="s">
        <v>14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11">
        <f t="shared" si="4"/>
        <v>0</v>
      </c>
    </row>
    <row r="68" spans="1:35" ht="33">
      <c r="A68" s="7"/>
      <c r="B68" s="18"/>
      <c r="C68" s="10" t="s">
        <v>15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58"/>
      <c r="AI68" s="11">
        <f t="shared" si="4"/>
        <v>0</v>
      </c>
    </row>
    <row r="69" spans="1:35" ht="33">
      <c r="A69" s="7"/>
      <c r="B69" s="18"/>
      <c r="C69" s="34" t="s">
        <v>16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11">
        <f t="shared" si="4"/>
        <v>0</v>
      </c>
    </row>
    <row r="70" spans="1:35" ht="33">
      <c r="A70" s="7"/>
      <c r="B70" s="18"/>
      <c r="C70" s="10" t="s">
        <v>17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58"/>
      <c r="AI70" s="11">
        <f t="shared" si="4"/>
        <v>0</v>
      </c>
    </row>
    <row r="71" spans="1:35" ht="33">
      <c r="A71" s="7"/>
      <c r="B71" s="18"/>
      <c r="C71" s="34" t="s">
        <v>18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11">
        <f t="shared" si="4"/>
        <v>0</v>
      </c>
    </row>
    <row r="72" spans="1:35" ht="33">
      <c r="A72" s="7"/>
      <c r="B72" s="18"/>
      <c r="C72" s="10" t="s">
        <v>19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11">
        <f t="shared" si="4"/>
        <v>0</v>
      </c>
    </row>
    <row r="73" spans="1:35" ht="33">
      <c r="A73" s="75" t="s">
        <v>64</v>
      </c>
      <c r="B73" s="26"/>
      <c r="C73" s="34" t="s">
        <v>20</v>
      </c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35">
        <v>3</v>
      </c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58"/>
      <c r="AI73" s="11">
        <f t="shared" si="4"/>
        <v>3</v>
      </c>
    </row>
    <row r="74" spans="1:35" ht="33">
      <c r="A74" s="73" t="s">
        <v>23</v>
      </c>
      <c r="B74" s="74" t="s">
        <v>22</v>
      </c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2"/>
    </row>
    <row r="75" spans="1:35" ht="33">
      <c r="A75" s="17" t="s">
        <v>65</v>
      </c>
      <c r="B75" s="12">
        <f>SUM(AI75:AI88)</f>
        <v>272</v>
      </c>
      <c r="C75" s="10" t="s">
        <v>9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11">
        <f t="shared" ref="AI75:AI83" si="5">SUM(D75:AH75)</f>
        <v>0</v>
      </c>
    </row>
    <row r="76" spans="1:35" ht="33">
      <c r="A76" s="17" t="s">
        <v>66</v>
      </c>
      <c r="B76" s="12"/>
      <c r="C76" s="76" t="s">
        <v>10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8">
        <v>22</v>
      </c>
      <c r="AE76" s="77"/>
      <c r="AF76" s="77"/>
      <c r="AG76" s="77"/>
      <c r="AH76" s="58"/>
      <c r="AI76" s="11">
        <f t="shared" si="5"/>
        <v>22</v>
      </c>
    </row>
    <row r="77" spans="1:35" ht="33">
      <c r="A77" s="17" t="s">
        <v>67</v>
      </c>
      <c r="B77" s="12"/>
      <c r="C77" s="10" t="s">
        <v>11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78">
        <v>7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11">
        <f t="shared" si="5"/>
        <v>7</v>
      </c>
    </row>
    <row r="78" spans="1:35" ht="33">
      <c r="A78" s="17" t="s">
        <v>68</v>
      </c>
      <c r="B78" s="12"/>
      <c r="C78" s="76" t="s">
        <v>12</v>
      </c>
      <c r="D78" s="77"/>
      <c r="E78" s="77"/>
      <c r="F78" s="77"/>
      <c r="G78" s="78">
        <v>8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11">
        <f t="shared" si="5"/>
        <v>8</v>
      </c>
    </row>
    <row r="79" spans="1:35" ht="33">
      <c r="A79" s="17" t="s">
        <v>69</v>
      </c>
      <c r="B79" s="12"/>
      <c r="C79" s="10" t="s">
        <v>13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78">
        <v>36</v>
      </c>
      <c r="Y79" s="24"/>
      <c r="Z79" s="24"/>
      <c r="AA79" s="24"/>
      <c r="AB79" s="24"/>
      <c r="AC79" s="24"/>
      <c r="AD79" s="24"/>
      <c r="AE79" s="24"/>
      <c r="AF79" s="24"/>
      <c r="AG79" s="58"/>
      <c r="AH79" s="58"/>
      <c r="AI79" s="11">
        <f t="shared" si="5"/>
        <v>36</v>
      </c>
    </row>
    <row r="80" spans="1:35" ht="33">
      <c r="A80" s="17" t="s">
        <v>70</v>
      </c>
      <c r="B80" s="12"/>
      <c r="C80" s="76" t="s">
        <v>14</v>
      </c>
      <c r="D80" s="77"/>
      <c r="E80" s="77"/>
      <c r="F80" s="77"/>
      <c r="G80" s="77"/>
      <c r="H80" s="77"/>
      <c r="I80" s="77"/>
      <c r="J80" s="77"/>
      <c r="K80" s="79">
        <v>15</v>
      </c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11">
        <f t="shared" si="5"/>
        <v>15</v>
      </c>
    </row>
    <row r="81" spans="1:35" ht="33">
      <c r="A81" s="17" t="s">
        <v>71</v>
      </c>
      <c r="B81" s="12"/>
      <c r="C81" s="76" t="s">
        <v>14</v>
      </c>
      <c r="D81" s="77"/>
      <c r="E81" s="77"/>
      <c r="F81" s="77"/>
      <c r="G81" s="77"/>
      <c r="H81" s="77"/>
      <c r="I81" s="77"/>
      <c r="J81" s="77"/>
      <c r="K81" s="80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9">
        <v>42</v>
      </c>
      <c r="AC81" s="77"/>
      <c r="AD81" s="77"/>
      <c r="AE81" s="77"/>
      <c r="AF81" s="77"/>
      <c r="AG81" s="77"/>
      <c r="AH81" s="77"/>
      <c r="AI81" s="11">
        <f t="shared" si="5"/>
        <v>42</v>
      </c>
    </row>
    <row r="82" spans="1:35" ht="33">
      <c r="A82" s="17"/>
      <c r="B82" s="12"/>
      <c r="C82" s="10" t="s">
        <v>15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58"/>
      <c r="AI82" s="11">
        <f t="shared" si="5"/>
        <v>0</v>
      </c>
    </row>
    <row r="83" spans="1:35" ht="33">
      <c r="A83" s="17"/>
      <c r="B83" s="12"/>
      <c r="C83" s="76" t="s">
        <v>16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11">
        <f t="shared" si="5"/>
        <v>0</v>
      </c>
    </row>
    <row r="84" spans="1:35" ht="33">
      <c r="A84" s="17" t="s">
        <v>72</v>
      </c>
      <c r="B84" s="12"/>
      <c r="C84" s="10" t="s">
        <v>17</v>
      </c>
      <c r="D84" s="24"/>
      <c r="E84" s="24"/>
      <c r="F84" s="24"/>
      <c r="G84" s="78">
        <v>63</v>
      </c>
      <c r="H84" s="24"/>
      <c r="I84" s="24"/>
      <c r="J84" s="81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58"/>
      <c r="AI84" s="11"/>
    </row>
    <row r="85" spans="1:35" ht="33">
      <c r="A85" s="17" t="s">
        <v>73</v>
      </c>
      <c r="B85" s="12"/>
      <c r="C85" s="10" t="s">
        <v>17</v>
      </c>
      <c r="D85" s="24"/>
      <c r="E85" s="24"/>
      <c r="F85" s="24"/>
      <c r="G85" s="24"/>
      <c r="H85" s="24"/>
      <c r="I85" s="78">
        <v>125</v>
      </c>
      <c r="J85" s="81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78">
        <v>2</v>
      </c>
      <c r="AC85" s="24"/>
      <c r="AD85" s="24"/>
      <c r="AE85" s="24"/>
      <c r="AF85" s="24"/>
      <c r="AG85" s="24"/>
      <c r="AH85" s="58"/>
      <c r="AI85" s="11">
        <f t="shared" ref="AI85:AI88" si="6">SUM(D85:AH85)</f>
        <v>127</v>
      </c>
    </row>
    <row r="86" spans="1:35" ht="33">
      <c r="A86" s="17"/>
      <c r="B86" s="12"/>
      <c r="C86" s="76" t="s">
        <v>18</v>
      </c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11">
        <f t="shared" si="6"/>
        <v>0</v>
      </c>
    </row>
    <row r="87" spans="1:35" ht="33">
      <c r="A87" s="17" t="s">
        <v>74</v>
      </c>
      <c r="B87" s="12"/>
      <c r="C87" s="10" t="s">
        <v>19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78">
        <v>14</v>
      </c>
      <c r="AF87" s="24"/>
      <c r="AG87" s="24"/>
      <c r="AH87" s="24"/>
      <c r="AI87" s="11">
        <f t="shared" si="6"/>
        <v>14</v>
      </c>
    </row>
    <row r="88" spans="1:35" ht="33">
      <c r="A88" s="17" t="s">
        <v>75</v>
      </c>
      <c r="B88" s="63"/>
      <c r="C88" s="76" t="s">
        <v>20</v>
      </c>
      <c r="D88" s="77"/>
      <c r="E88" s="77"/>
      <c r="F88" s="77"/>
      <c r="G88" s="77"/>
      <c r="H88" s="77"/>
      <c r="I88" s="77"/>
      <c r="J88" s="77"/>
      <c r="K88" s="77"/>
      <c r="L88" s="78">
        <v>1</v>
      </c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58"/>
      <c r="AI88" s="11">
        <f t="shared" si="6"/>
        <v>1</v>
      </c>
    </row>
    <row r="89" spans="1:35" ht="33" customHeight="1">
      <c r="A89" s="27" t="s">
        <v>78</v>
      </c>
      <c r="B89" s="74" t="s">
        <v>24</v>
      </c>
      <c r="C89" s="38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3"/>
    </row>
    <row r="90" spans="1:35" ht="33">
      <c r="A90" s="15"/>
      <c r="B90" s="12">
        <f>SUM(AI91:AI101)</f>
        <v>122</v>
      </c>
      <c r="C90" s="10" t="s">
        <v>9</v>
      </c>
      <c r="D90" s="60">
        <v>1</v>
      </c>
      <c r="E90" s="24"/>
      <c r="F90" s="24"/>
      <c r="G90" s="60">
        <v>1</v>
      </c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60">
        <v>3</v>
      </c>
      <c r="AB90" s="24"/>
      <c r="AC90" s="24"/>
      <c r="AD90" s="24"/>
      <c r="AE90" s="24"/>
      <c r="AF90" s="24"/>
      <c r="AG90" s="24"/>
      <c r="AH90" s="24"/>
      <c r="AI90" s="11">
        <f t="shared" ref="AI90:AI101" si="7">SUM(D90:AH90)</f>
        <v>5</v>
      </c>
    </row>
    <row r="91" spans="1:35" ht="33">
      <c r="A91" s="15"/>
      <c r="B91" s="18"/>
      <c r="C91" s="13" t="s">
        <v>10</v>
      </c>
      <c r="D91" s="60">
        <v>1</v>
      </c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60">
        <v>2</v>
      </c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8"/>
      <c r="AI91" s="11">
        <f t="shared" si="7"/>
        <v>3</v>
      </c>
    </row>
    <row r="92" spans="1:35" ht="33">
      <c r="A92" s="15"/>
      <c r="B92" s="18"/>
      <c r="C92" s="10" t="s">
        <v>11</v>
      </c>
      <c r="D92" s="60">
        <v>2</v>
      </c>
      <c r="E92" s="24"/>
      <c r="F92" s="24"/>
      <c r="G92" s="24"/>
      <c r="H92" s="24"/>
      <c r="I92" s="24"/>
      <c r="J92" s="24"/>
      <c r="K92" s="24"/>
      <c r="L92" s="24"/>
      <c r="M92" s="24"/>
      <c r="N92" s="60">
        <v>1</v>
      </c>
      <c r="O92" s="60">
        <f>1+1</f>
        <v>2</v>
      </c>
      <c r="P92" s="24"/>
      <c r="Q92" s="24"/>
      <c r="R92" s="60">
        <v>1</v>
      </c>
      <c r="S92" s="24"/>
      <c r="T92" s="24"/>
      <c r="U92" s="24"/>
      <c r="V92" s="24"/>
      <c r="W92" s="24"/>
      <c r="X92" s="60">
        <v>1</v>
      </c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11">
        <f t="shared" si="7"/>
        <v>7</v>
      </c>
    </row>
    <row r="93" spans="1:35" ht="33">
      <c r="A93" s="15"/>
      <c r="B93" s="18"/>
      <c r="C93" s="13" t="s">
        <v>12</v>
      </c>
      <c r="D93" s="60">
        <v>6</v>
      </c>
      <c r="E93" s="57"/>
      <c r="F93" s="57"/>
      <c r="G93" s="57"/>
      <c r="H93" s="57"/>
      <c r="I93" s="57"/>
      <c r="J93" s="57"/>
      <c r="K93" s="60">
        <f>1+1</f>
        <v>2</v>
      </c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60">
        <v>1</v>
      </c>
      <c r="Z93" s="57"/>
      <c r="AA93" s="57"/>
      <c r="AB93" s="57"/>
      <c r="AC93" s="57"/>
      <c r="AD93" s="57"/>
      <c r="AE93" s="57"/>
      <c r="AF93" s="57"/>
      <c r="AG93" s="57"/>
      <c r="AH93" s="57"/>
      <c r="AI93" s="11">
        <f t="shared" si="7"/>
        <v>9</v>
      </c>
    </row>
    <row r="94" spans="1:35" ht="33">
      <c r="A94" s="15"/>
      <c r="B94" s="18"/>
      <c r="C94" s="10" t="s">
        <v>13</v>
      </c>
      <c r="D94" s="60">
        <f>1+1</f>
        <v>2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58"/>
      <c r="AH94" s="58"/>
      <c r="AI94" s="11">
        <f t="shared" si="7"/>
        <v>2</v>
      </c>
    </row>
    <row r="95" spans="1:35" ht="33">
      <c r="A95" s="15"/>
      <c r="B95" s="18"/>
      <c r="C95" s="13" t="s">
        <v>14</v>
      </c>
      <c r="D95" s="60">
        <v>3</v>
      </c>
      <c r="E95" s="57"/>
      <c r="F95" s="57"/>
      <c r="G95" s="57"/>
      <c r="H95" s="57"/>
      <c r="I95" s="57"/>
      <c r="J95" s="57"/>
      <c r="K95" s="57"/>
      <c r="L95" s="57"/>
      <c r="M95" s="60">
        <v>1</v>
      </c>
      <c r="N95" s="60">
        <v>3</v>
      </c>
      <c r="O95" s="57"/>
      <c r="P95" s="57"/>
      <c r="Q95" s="57"/>
      <c r="R95" s="57"/>
      <c r="S95" s="57"/>
      <c r="T95" s="57"/>
      <c r="U95" s="60">
        <v>1</v>
      </c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11">
        <f t="shared" si="7"/>
        <v>8</v>
      </c>
    </row>
    <row r="96" spans="1:35" ht="33">
      <c r="A96" s="15"/>
      <c r="B96" s="18"/>
      <c r="C96" s="10" t="s">
        <v>15</v>
      </c>
      <c r="D96" s="60">
        <v>9</v>
      </c>
      <c r="E96" s="24"/>
      <c r="F96" s="24"/>
      <c r="G96" s="24"/>
      <c r="H96" s="24"/>
      <c r="I96" s="24"/>
      <c r="J96" s="24"/>
      <c r="K96" s="24"/>
      <c r="L96" s="24"/>
      <c r="M96" s="60">
        <v>2</v>
      </c>
      <c r="N96" s="24"/>
      <c r="O96" s="24"/>
      <c r="P96" s="24"/>
      <c r="Q96" s="24"/>
      <c r="R96" s="24"/>
      <c r="S96" s="24"/>
      <c r="T96" s="60">
        <v>10</v>
      </c>
      <c r="U96" s="60">
        <v>3</v>
      </c>
      <c r="V96" s="24"/>
      <c r="W96" s="24"/>
      <c r="X96" s="24"/>
      <c r="Y96" s="60">
        <v>4</v>
      </c>
      <c r="Z96" s="60">
        <v>1</v>
      </c>
      <c r="AA96" s="60">
        <v>5</v>
      </c>
      <c r="AB96" s="24"/>
      <c r="AC96" s="24"/>
      <c r="AD96" s="24"/>
      <c r="AE96" s="24"/>
      <c r="AF96" s="60">
        <v>7</v>
      </c>
      <c r="AG96" s="24"/>
      <c r="AH96" s="58"/>
      <c r="AI96" s="11">
        <f t="shared" si="7"/>
        <v>41</v>
      </c>
    </row>
    <row r="97" spans="1:35" ht="33">
      <c r="A97" s="15"/>
      <c r="B97" s="18"/>
      <c r="C97" s="13" t="s">
        <v>16</v>
      </c>
      <c r="D97" s="60">
        <v>5</v>
      </c>
      <c r="E97" s="57"/>
      <c r="F97" s="57"/>
      <c r="G97" s="57"/>
      <c r="H97" s="57"/>
      <c r="I97" s="60">
        <v>3</v>
      </c>
      <c r="J97" s="57"/>
      <c r="K97" s="60">
        <v>1</v>
      </c>
      <c r="L97" s="57"/>
      <c r="M97" s="57"/>
      <c r="N97" s="57"/>
      <c r="O97" s="57"/>
      <c r="P97" s="60">
        <v>1</v>
      </c>
      <c r="Q97" s="57"/>
      <c r="R97" s="57"/>
      <c r="S97" s="57"/>
      <c r="T97" s="59">
        <v>5</v>
      </c>
      <c r="U97" s="57"/>
      <c r="V97" s="57"/>
      <c r="W97" s="59">
        <v>1</v>
      </c>
      <c r="X97" s="57"/>
      <c r="Y97" s="57"/>
      <c r="Z97" s="57"/>
      <c r="AA97" s="57"/>
      <c r="AB97" s="57"/>
      <c r="AC97" s="57"/>
      <c r="AD97" s="60">
        <v>1</v>
      </c>
      <c r="AE97" s="57"/>
      <c r="AF97" s="57"/>
      <c r="AG97" s="57"/>
      <c r="AH97" s="57"/>
      <c r="AI97" s="11">
        <f t="shared" si="7"/>
        <v>17</v>
      </c>
    </row>
    <row r="98" spans="1:35" ht="33">
      <c r="A98" s="15"/>
      <c r="B98" s="18"/>
      <c r="C98" s="10" t="s">
        <v>17</v>
      </c>
      <c r="D98" s="59">
        <v>1</v>
      </c>
      <c r="E98" s="24"/>
      <c r="F98" s="24"/>
      <c r="G98" s="60">
        <v>3</v>
      </c>
      <c r="H98" s="24"/>
      <c r="I98" s="24"/>
      <c r="J98" s="59">
        <v>1</v>
      </c>
      <c r="K98" s="24"/>
      <c r="L98" s="24"/>
      <c r="M98" s="60">
        <v>1</v>
      </c>
      <c r="N98" s="59">
        <v>1</v>
      </c>
      <c r="O98" s="24"/>
      <c r="P98" s="24"/>
      <c r="Q98" s="24"/>
      <c r="R98" s="24"/>
      <c r="S98" s="24"/>
      <c r="T98" s="60">
        <v>2</v>
      </c>
      <c r="U98" s="24"/>
      <c r="V98" s="24"/>
      <c r="W98" s="24"/>
      <c r="X98" s="24"/>
      <c r="Y98" s="24"/>
      <c r="Z98" s="24"/>
      <c r="AA98" s="60">
        <v>1</v>
      </c>
      <c r="AB98" s="24"/>
      <c r="AC98" s="24"/>
      <c r="AD98" s="24"/>
      <c r="AE98" s="24"/>
      <c r="AF98" s="24"/>
      <c r="AG98" s="24"/>
      <c r="AH98" s="58"/>
      <c r="AI98" s="11">
        <f t="shared" si="7"/>
        <v>10</v>
      </c>
    </row>
    <row r="99" spans="1:35" ht="33">
      <c r="A99" s="15"/>
      <c r="B99" s="18"/>
      <c r="C99" s="13" t="s">
        <v>18</v>
      </c>
      <c r="D99" s="59">
        <v>2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60">
        <v>7</v>
      </c>
      <c r="AG99" s="57"/>
      <c r="AH99" s="57"/>
      <c r="AI99" s="11">
        <f t="shared" si="7"/>
        <v>9</v>
      </c>
    </row>
    <row r="100" spans="1:35" ht="33">
      <c r="A100" s="15"/>
      <c r="B100" s="18"/>
      <c r="C100" s="10" t="s">
        <v>19</v>
      </c>
      <c r="D100" s="55">
        <v>1</v>
      </c>
      <c r="E100" s="55">
        <v>2</v>
      </c>
      <c r="F100" s="24"/>
      <c r="G100" s="24"/>
      <c r="H100" s="60">
        <v>5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55">
        <v>2</v>
      </c>
      <c r="W100" s="24"/>
      <c r="X100" s="55">
        <v>2</v>
      </c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11">
        <f t="shared" si="7"/>
        <v>12</v>
      </c>
    </row>
    <row r="101" spans="1:35" ht="33">
      <c r="A101" s="84"/>
      <c r="B101" s="26"/>
      <c r="C101" s="13" t="s">
        <v>20</v>
      </c>
      <c r="D101" s="57"/>
      <c r="E101" s="57"/>
      <c r="F101" s="57"/>
      <c r="G101" s="55">
        <v>1</v>
      </c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5">
        <v>1</v>
      </c>
      <c r="Y101" s="57"/>
      <c r="Z101" s="57"/>
      <c r="AA101" s="57"/>
      <c r="AB101" s="57"/>
      <c r="AC101" s="57"/>
      <c r="AD101" s="57"/>
      <c r="AE101" s="57"/>
      <c r="AF101" s="55">
        <v>2</v>
      </c>
      <c r="AG101" s="57"/>
      <c r="AH101" s="58"/>
      <c r="AI101" s="11">
        <f t="shared" si="7"/>
        <v>4</v>
      </c>
    </row>
    <row r="102" spans="1:35" ht="33">
      <c r="A102" s="73" t="s">
        <v>76</v>
      </c>
      <c r="B102" s="74" t="s">
        <v>25</v>
      </c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85"/>
    </row>
    <row r="103" spans="1:35" ht="33">
      <c r="A103" s="15"/>
      <c r="B103" s="12">
        <f>SUM(AI103:AI115)</f>
        <v>6</v>
      </c>
      <c r="C103" s="10" t="s">
        <v>9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>
        <f t="shared" ref="AI103:AI113" si="8">SUM(D103:AH103)</f>
        <v>0</v>
      </c>
    </row>
    <row r="104" spans="1:35" ht="33">
      <c r="A104" s="15"/>
      <c r="B104" s="12"/>
      <c r="C104" s="34" t="s">
        <v>10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14"/>
      <c r="AI104" s="11">
        <f t="shared" si="8"/>
        <v>0</v>
      </c>
    </row>
    <row r="105" spans="1:35" ht="33">
      <c r="A105" s="15"/>
      <c r="B105" s="12"/>
      <c r="C105" s="10" t="s">
        <v>11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>
        <f t="shared" si="8"/>
        <v>0</v>
      </c>
    </row>
    <row r="106" spans="1:35" ht="33">
      <c r="A106" s="17" t="s">
        <v>57</v>
      </c>
      <c r="B106" s="12"/>
      <c r="C106" s="34" t="s">
        <v>12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86">
        <v>1</v>
      </c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11">
        <f t="shared" si="8"/>
        <v>1</v>
      </c>
    </row>
    <row r="107" spans="1:35" ht="33">
      <c r="A107" s="17"/>
      <c r="B107" s="12"/>
      <c r="C107" s="10" t="s">
        <v>13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4"/>
      <c r="AH107" s="14"/>
      <c r="AI107" s="11">
        <f t="shared" si="8"/>
        <v>0</v>
      </c>
    </row>
    <row r="108" spans="1:35" ht="33">
      <c r="A108" s="17"/>
      <c r="B108" s="12"/>
      <c r="C108" s="34" t="s">
        <v>14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11">
        <f t="shared" si="8"/>
        <v>0</v>
      </c>
    </row>
    <row r="109" spans="1:35" ht="66">
      <c r="A109" s="17" t="s">
        <v>58</v>
      </c>
      <c r="B109" s="12"/>
      <c r="C109" s="10" t="s">
        <v>15</v>
      </c>
      <c r="D109" s="10"/>
      <c r="E109" s="10"/>
      <c r="F109" s="10"/>
      <c r="G109" s="10"/>
      <c r="H109" s="10"/>
      <c r="I109" s="10"/>
      <c r="J109" s="10"/>
      <c r="K109" s="10"/>
      <c r="L109" s="86">
        <v>1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24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4"/>
      <c r="AI109" s="11">
        <f t="shared" si="8"/>
        <v>1</v>
      </c>
    </row>
    <row r="110" spans="1:35" ht="33">
      <c r="A110" s="17" t="s">
        <v>59</v>
      </c>
      <c r="B110" s="12"/>
      <c r="C110" s="10" t="s">
        <v>15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86">
        <v>1</v>
      </c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4"/>
      <c r="AI110" s="11">
        <f t="shared" si="8"/>
        <v>1</v>
      </c>
    </row>
    <row r="111" spans="1:35" ht="33">
      <c r="A111" s="17"/>
      <c r="B111" s="12"/>
      <c r="C111" s="34" t="s">
        <v>16</v>
      </c>
      <c r="D111" s="39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11">
        <f t="shared" si="8"/>
        <v>0</v>
      </c>
    </row>
    <row r="112" spans="1:35" ht="33">
      <c r="A112" s="17" t="s">
        <v>60</v>
      </c>
      <c r="B112" s="12"/>
      <c r="C112" s="10" t="s">
        <v>17</v>
      </c>
      <c r="D112" s="10"/>
      <c r="E112" s="10"/>
      <c r="F112" s="10"/>
      <c r="G112" s="10"/>
      <c r="H112" s="10"/>
      <c r="I112" s="86">
        <v>1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4"/>
      <c r="AI112" s="11">
        <f t="shared" si="8"/>
        <v>1</v>
      </c>
    </row>
    <row r="113" spans="1:35" ht="66">
      <c r="A113" s="17" t="s">
        <v>61</v>
      </c>
      <c r="B113" s="12"/>
      <c r="C113" s="34" t="s">
        <v>18</v>
      </c>
      <c r="D113" s="34"/>
      <c r="E113" s="34"/>
      <c r="F113" s="34"/>
      <c r="G113" s="34"/>
      <c r="H113" s="34"/>
      <c r="I113" s="34"/>
      <c r="J113" s="34"/>
      <c r="K113" s="87">
        <v>1</v>
      </c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11">
        <f t="shared" si="8"/>
        <v>1</v>
      </c>
    </row>
    <row r="114" spans="1:35" ht="33">
      <c r="A114" s="88"/>
      <c r="B114" s="12"/>
      <c r="C114" s="10" t="s">
        <v>19</v>
      </c>
      <c r="D114" s="10"/>
      <c r="E114" s="10"/>
      <c r="F114" s="10"/>
      <c r="G114" s="10"/>
      <c r="H114" s="10"/>
      <c r="I114" s="10"/>
      <c r="J114" s="10"/>
      <c r="K114" s="10"/>
      <c r="L114" s="89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>
        <f>SUM(D114:AH114)</f>
        <v>0</v>
      </c>
    </row>
    <row r="115" spans="1:35" ht="33">
      <c r="A115" s="17" t="s">
        <v>62</v>
      </c>
      <c r="B115" s="12"/>
      <c r="C115" s="34" t="s">
        <v>20</v>
      </c>
      <c r="D115" s="47"/>
      <c r="E115" s="47"/>
      <c r="F115" s="47"/>
      <c r="G115" s="47"/>
      <c r="H115" s="47"/>
      <c r="I115" s="47"/>
      <c r="J115" s="47"/>
      <c r="K115" s="47"/>
      <c r="L115" s="87">
        <v>1</v>
      </c>
      <c r="M115" s="47"/>
      <c r="N115" s="47"/>
      <c r="O115" s="47"/>
      <c r="P115" s="47"/>
      <c r="Q115" s="47"/>
      <c r="R115" s="47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48"/>
      <c r="AI115" s="11">
        <f>SUM(D115:AH115)</f>
        <v>1</v>
      </c>
    </row>
    <row r="116" spans="1:35" ht="24" customHeight="1">
      <c r="A116" s="90"/>
      <c r="B116" s="91"/>
      <c r="C116" s="92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4"/>
    </row>
    <row r="117" spans="1:35" ht="24" customHeight="1">
      <c r="A117" s="95"/>
      <c r="B117" s="92"/>
      <c r="C117" s="92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</row>
    <row r="118" spans="1:35" ht="24" customHeight="1">
      <c r="A118" s="95"/>
      <c r="B118" s="92"/>
      <c r="C118" s="92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</row>
    <row r="119" spans="1:35" ht="24" customHeight="1">
      <c r="A119" s="95"/>
      <c r="B119" s="92"/>
      <c r="C119" s="92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</row>
    <row r="120" spans="1:35" ht="24" customHeight="1">
      <c r="A120" s="95"/>
      <c r="B120" s="92"/>
      <c r="C120" s="92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</row>
    <row r="121" spans="1:35" ht="24" customHeight="1">
      <c r="A121" s="95"/>
      <c r="B121" s="92"/>
      <c r="C121" s="92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</row>
    <row r="122" spans="1:35" ht="24" customHeight="1">
      <c r="A122" s="95"/>
      <c r="B122" s="92"/>
      <c r="C122" s="92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</row>
    <row r="123" spans="1:35" ht="24" customHeight="1">
      <c r="A123" s="95"/>
      <c r="B123" s="92"/>
      <c r="C123" s="92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</row>
    <row r="124" spans="1:35" ht="24" customHeight="1">
      <c r="A124" s="95"/>
      <c r="B124" s="92"/>
      <c r="C124" s="92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</row>
    <row r="125" spans="1:35" ht="24" customHeight="1">
      <c r="A125" s="95"/>
      <c r="B125" s="92"/>
      <c r="C125" s="92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</row>
    <row r="126" spans="1:35" ht="24" customHeight="1">
      <c r="A126" s="95"/>
      <c r="B126" s="92"/>
      <c r="C126" s="92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</row>
    <row r="127" spans="1:35" ht="24" customHeight="1">
      <c r="A127" s="95"/>
      <c r="B127" s="92"/>
      <c r="C127" s="92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</row>
    <row r="128" spans="1:35" ht="24" customHeight="1">
      <c r="A128" s="95"/>
      <c r="B128" s="92"/>
      <c r="C128" s="92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</row>
    <row r="129" spans="1:35" ht="24" customHeight="1">
      <c r="A129" s="95"/>
      <c r="B129" s="92"/>
      <c r="C129" s="92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</row>
    <row r="130" spans="1:35" ht="24" customHeight="1">
      <c r="A130" s="95"/>
      <c r="B130" s="92"/>
      <c r="C130" s="92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</row>
    <row r="131" spans="1:35" ht="24" customHeight="1">
      <c r="A131" s="95"/>
      <c r="B131" s="92"/>
      <c r="C131" s="92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</row>
    <row r="132" spans="1:35" ht="24" customHeight="1">
      <c r="A132" s="95"/>
      <c r="B132" s="92"/>
      <c r="C132" s="92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</row>
    <row r="133" spans="1:35" ht="24" customHeight="1">
      <c r="A133" s="95"/>
      <c r="B133" s="92"/>
      <c r="C133" s="92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</row>
    <row r="134" spans="1:35" ht="24" customHeight="1">
      <c r="A134" s="95"/>
      <c r="B134" s="92"/>
      <c r="C134" s="92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</row>
    <row r="135" spans="1:35" ht="24" customHeight="1">
      <c r="A135" s="95"/>
      <c r="B135" s="92"/>
      <c r="C135" s="92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</row>
    <row r="136" spans="1:35" ht="24" customHeight="1">
      <c r="A136" s="95"/>
      <c r="B136" s="92"/>
      <c r="C136" s="92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</row>
    <row r="137" spans="1:35" ht="24" customHeight="1">
      <c r="A137" s="95"/>
      <c r="B137" s="92"/>
      <c r="C137" s="92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</row>
    <row r="138" spans="1:35" ht="24" customHeight="1">
      <c r="A138" s="95"/>
      <c r="B138" s="92"/>
      <c r="C138" s="92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</row>
    <row r="139" spans="1:35" ht="24" customHeight="1">
      <c r="A139" s="95"/>
      <c r="B139" s="92"/>
      <c r="C139" s="92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</row>
    <row r="140" spans="1:35" ht="24" customHeight="1">
      <c r="A140" s="95"/>
      <c r="B140" s="92"/>
      <c r="C140" s="92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</row>
    <row r="141" spans="1:35" ht="24" customHeight="1">
      <c r="A141" s="95"/>
      <c r="B141" s="92"/>
      <c r="C141" s="92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</row>
    <row r="142" spans="1:35" ht="24" customHeight="1">
      <c r="A142" s="95"/>
      <c r="B142" s="92"/>
      <c r="C142" s="92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</row>
    <row r="143" spans="1:35" ht="24" customHeight="1">
      <c r="A143" s="95"/>
      <c r="B143" s="92"/>
      <c r="C143" s="92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</row>
    <row r="144" spans="1:35" ht="24" customHeight="1">
      <c r="A144" s="95"/>
      <c r="B144" s="92"/>
      <c r="C144" s="92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</row>
    <row r="145" spans="1:35" ht="24" customHeight="1">
      <c r="A145" s="95"/>
      <c r="B145" s="92"/>
      <c r="C145" s="92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</row>
    <row r="146" spans="1:35" ht="24" customHeight="1">
      <c r="A146" s="95"/>
      <c r="B146" s="92"/>
      <c r="C146" s="92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</row>
    <row r="147" spans="1:35" ht="24" customHeight="1">
      <c r="A147" s="95"/>
      <c r="B147" s="92"/>
      <c r="C147" s="92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</row>
    <row r="148" spans="1:35" ht="24" customHeight="1">
      <c r="A148" s="95"/>
      <c r="B148" s="92"/>
      <c r="C148" s="92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</row>
    <row r="149" spans="1:35" ht="24" customHeight="1">
      <c r="A149" s="95"/>
      <c r="B149" s="92"/>
      <c r="C149" s="92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</row>
    <row r="150" spans="1:35" ht="24" customHeight="1">
      <c r="A150" s="95"/>
      <c r="B150" s="92"/>
      <c r="C150" s="92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</row>
    <row r="151" spans="1:35" ht="24" customHeight="1">
      <c r="A151" s="95"/>
      <c r="B151" s="92"/>
      <c r="C151" s="92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</row>
    <row r="152" spans="1:35" ht="24" customHeight="1">
      <c r="A152" s="95"/>
      <c r="B152" s="92"/>
      <c r="C152" s="92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</row>
    <row r="153" spans="1:35" ht="24" customHeight="1">
      <c r="A153" s="95"/>
      <c r="B153" s="92"/>
      <c r="C153" s="92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</row>
    <row r="154" spans="1:35" ht="24" customHeight="1">
      <c r="A154" s="95"/>
      <c r="B154" s="92"/>
      <c r="C154" s="92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</row>
    <row r="155" spans="1:35" ht="24" customHeight="1">
      <c r="A155" s="95"/>
      <c r="B155" s="92"/>
      <c r="C155" s="92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</row>
    <row r="156" spans="1:35" ht="24" customHeight="1">
      <c r="A156" s="95"/>
      <c r="B156" s="92"/>
      <c r="C156" s="92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</row>
    <row r="157" spans="1:35" ht="24" customHeight="1">
      <c r="A157" s="95"/>
      <c r="B157" s="92"/>
      <c r="C157" s="92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</row>
    <row r="158" spans="1:35" ht="24" customHeight="1">
      <c r="A158" s="95"/>
      <c r="B158" s="92"/>
      <c r="C158" s="92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</row>
    <row r="159" spans="1:35" ht="24" customHeight="1">
      <c r="A159" s="95"/>
      <c r="B159" s="92"/>
      <c r="C159" s="92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</row>
    <row r="160" spans="1:35" ht="24" customHeight="1">
      <c r="A160" s="95"/>
      <c r="B160" s="92"/>
      <c r="C160" s="92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</row>
    <row r="161" spans="1:35" ht="24" customHeight="1">
      <c r="A161" s="95"/>
      <c r="B161" s="92"/>
      <c r="C161" s="92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</row>
    <row r="162" spans="1:35" ht="24" customHeight="1">
      <c r="A162" s="95"/>
      <c r="B162" s="92"/>
      <c r="C162" s="92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</row>
    <row r="163" spans="1:35" ht="24" customHeight="1">
      <c r="A163" s="95"/>
      <c r="B163" s="92"/>
      <c r="C163" s="92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</row>
    <row r="164" spans="1:35" ht="24" customHeight="1">
      <c r="A164" s="95"/>
      <c r="B164" s="92"/>
      <c r="C164" s="92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</row>
    <row r="165" spans="1:35" ht="24" customHeight="1">
      <c r="A165" s="95"/>
      <c r="B165" s="92"/>
      <c r="C165" s="92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</row>
    <row r="166" spans="1:35" ht="24" customHeight="1">
      <c r="A166" s="95"/>
      <c r="B166" s="92"/>
      <c r="C166" s="92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</row>
    <row r="167" spans="1:35" ht="24" customHeight="1">
      <c r="A167" s="95"/>
      <c r="B167" s="92"/>
      <c r="C167" s="92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</row>
    <row r="168" spans="1:35" ht="24" customHeight="1">
      <c r="A168" s="95"/>
      <c r="B168" s="92"/>
      <c r="C168" s="92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</row>
    <row r="169" spans="1:35" ht="24" customHeight="1">
      <c r="A169" s="95"/>
      <c r="B169" s="92"/>
      <c r="C169" s="92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</row>
    <row r="170" spans="1:35" ht="24" customHeight="1">
      <c r="A170" s="95"/>
      <c r="B170" s="92"/>
      <c r="C170" s="92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</row>
    <row r="171" spans="1:35" ht="24" customHeight="1">
      <c r="A171" s="95"/>
      <c r="B171" s="92"/>
      <c r="C171" s="92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</row>
    <row r="172" spans="1:35" ht="24" customHeight="1">
      <c r="A172" s="95"/>
      <c r="B172" s="92"/>
      <c r="C172" s="92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</row>
    <row r="173" spans="1:35" ht="24" customHeight="1">
      <c r="A173" s="95"/>
      <c r="B173" s="92"/>
      <c r="C173" s="92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</row>
    <row r="174" spans="1:35" ht="24" customHeight="1">
      <c r="A174" s="95"/>
      <c r="B174" s="92"/>
      <c r="C174" s="92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</row>
    <row r="175" spans="1:35" ht="24" customHeight="1">
      <c r="A175" s="95"/>
      <c r="B175" s="92"/>
      <c r="C175" s="92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</row>
    <row r="176" spans="1:35" ht="24" customHeight="1">
      <c r="A176" s="95"/>
      <c r="B176" s="92"/>
      <c r="C176" s="92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</row>
    <row r="177" spans="1:35" ht="24" customHeight="1">
      <c r="A177" s="95"/>
      <c r="B177" s="92"/>
      <c r="C177" s="92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</row>
    <row r="178" spans="1:35" ht="24" customHeight="1">
      <c r="A178" s="95"/>
      <c r="B178" s="92"/>
      <c r="C178" s="92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</row>
    <row r="179" spans="1:35" ht="24" customHeight="1">
      <c r="A179" s="95"/>
      <c r="B179" s="92"/>
      <c r="C179" s="92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</row>
    <row r="180" spans="1:35" ht="24" customHeight="1">
      <c r="A180" s="95"/>
      <c r="B180" s="92"/>
      <c r="C180" s="92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</row>
    <row r="181" spans="1:35" ht="24" customHeight="1">
      <c r="A181" s="95"/>
      <c r="B181" s="92"/>
      <c r="C181" s="92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</row>
    <row r="182" spans="1:35" ht="24" customHeight="1">
      <c r="A182" s="95"/>
      <c r="B182" s="92"/>
      <c r="C182" s="92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</row>
    <row r="183" spans="1:35" ht="24" customHeight="1">
      <c r="A183" s="95"/>
      <c r="B183" s="92"/>
      <c r="C183" s="92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</row>
    <row r="184" spans="1:35" ht="24" customHeight="1">
      <c r="A184" s="95"/>
      <c r="B184" s="92"/>
      <c r="C184" s="92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</row>
    <row r="185" spans="1:35" ht="24" customHeight="1">
      <c r="A185" s="95"/>
      <c r="B185" s="92"/>
      <c r="C185" s="92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</row>
    <row r="186" spans="1:35" ht="24" customHeight="1">
      <c r="A186" s="95"/>
      <c r="B186" s="92"/>
      <c r="C186" s="92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</row>
    <row r="187" spans="1:35" ht="24" customHeight="1">
      <c r="A187" s="95"/>
      <c r="B187" s="92"/>
      <c r="C187" s="92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</row>
    <row r="188" spans="1:35" ht="24" customHeight="1">
      <c r="A188" s="95"/>
      <c r="B188" s="92"/>
      <c r="C188" s="92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</row>
    <row r="189" spans="1:35" ht="24" customHeight="1">
      <c r="A189" s="95"/>
      <c r="B189" s="92"/>
      <c r="C189" s="92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</row>
    <row r="190" spans="1:35" ht="24" customHeight="1">
      <c r="A190" s="95"/>
      <c r="B190" s="92"/>
      <c r="C190" s="92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</row>
    <row r="191" spans="1:35" ht="24" customHeight="1">
      <c r="A191" s="95"/>
      <c r="B191" s="92"/>
      <c r="C191" s="92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</row>
    <row r="192" spans="1:35" ht="24" customHeight="1">
      <c r="A192" s="95"/>
      <c r="B192" s="92"/>
      <c r="C192" s="92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</row>
    <row r="193" spans="1:35" ht="24" customHeight="1">
      <c r="A193" s="95"/>
      <c r="B193" s="92"/>
      <c r="C193" s="92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</row>
    <row r="194" spans="1:35" ht="24" customHeight="1">
      <c r="A194" s="95"/>
      <c r="B194" s="92"/>
      <c r="C194" s="92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</row>
    <row r="195" spans="1:35" ht="24" customHeight="1">
      <c r="A195" s="95"/>
      <c r="B195" s="92"/>
      <c r="C195" s="92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</row>
    <row r="196" spans="1:35" ht="24" customHeight="1">
      <c r="A196" s="95"/>
      <c r="B196" s="92"/>
      <c r="C196" s="92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</row>
    <row r="197" spans="1:35" ht="24" customHeight="1">
      <c r="A197" s="95"/>
      <c r="B197" s="92"/>
      <c r="C197" s="92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</row>
    <row r="198" spans="1:35" ht="24" customHeight="1">
      <c r="A198" s="95"/>
      <c r="B198" s="92"/>
      <c r="C198" s="92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</row>
    <row r="199" spans="1:35" ht="24" customHeight="1">
      <c r="A199" s="95"/>
      <c r="B199" s="92"/>
      <c r="C199" s="92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</row>
    <row r="200" spans="1:35" ht="24" customHeight="1">
      <c r="A200" s="95"/>
      <c r="B200" s="92"/>
      <c r="C200" s="92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</row>
    <row r="201" spans="1:35" ht="24" customHeight="1">
      <c r="A201" s="95"/>
      <c r="B201" s="92"/>
      <c r="C201" s="92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</row>
    <row r="202" spans="1:35" ht="24" customHeight="1">
      <c r="A202" s="95"/>
      <c r="B202" s="92"/>
      <c r="C202" s="92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</row>
    <row r="203" spans="1:35" ht="24" customHeight="1">
      <c r="A203" s="95"/>
      <c r="B203" s="92"/>
      <c r="C203" s="92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</row>
    <row r="204" spans="1:35" ht="24" customHeight="1">
      <c r="A204" s="95"/>
      <c r="B204" s="92"/>
      <c r="C204" s="92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</row>
    <row r="205" spans="1:35" ht="24" customHeight="1">
      <c r="A205" s="95"/>
      <c r="B205" s="92"/>
      <c r="C205" s="92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</row>
    <row r="206" spans="1:35" ht="24" customHeight="1">
      <c r="A206" s="95"/>
      <c r="B206" s="92"/>
      <c r="C206" s="92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</row>
    <row r="207" spans="1:35" ht="24" customHeight="1">
      <c r="A207" s="95"/>
      <c r="B207" s="92"/>
      <c r="C207" s="92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</row>
    <row r="208" spans="1:35" ht="24" customHeight="1">
      <c r="A208" s="95"/>
      <c r="B208" s="92"/>
      <c r="C208" s="92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</row>
    <row r="209" spans="1:35" ht="24" customHeight="1">
      <c r="A209" s="95"/>
      <c r="B209" s="92"/>
      <c r="C209" s="92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</row>
    <row r="210" spans="1:35" ht="24" customHeight="1">
      <c r="A210" s="95"/>
      <c r="B210" s="92"/>
      <c r="C210" s="92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</row>
    <row r="211" spans="1:35" ht="24" customHeight="1">
      <c r="A211" s="95"/>
      <c r="B211" s="92"/>
      <c r="C211" s="92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</row>
    <row r="212" spans="1:35" ht="24" customHeight="1">
      <c r="A212" s="95"/>
      <c r="B212" s="92"/>
      <c r="C212" s="92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</row>
    <row r="213" spans="1:35" ht="24" customHeight="1">
      <c r="A213" s="95"/>
      <c r="B213" s="92"/>
      <c r="C213" s="92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</row>
    <row r="214" spans="1:35" ht="24" customHeight="1">
      <c r="A214" s="95"/>
      <c r="B214" s="92"/>
      <c r="C214" s="92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</row>
    <row r="215" spans="1:35" ht="24" customHeight="1">
      <c r="A215" s="95"/>
      <c r="B215" s="92"/>
      <c r="C215" s="92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</row>
    <row r="216" spans="1:35" ht="24" customHeight="1">
      <c r="A216" s="95"/>
      <c r="B216" s="92"/>
      <c r="C216" s="92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</row>
    <row r="217" spans="1:35" ht="24" customHeight="1">
      <c r="A217" s="95"/>
      <c r="B217" s="92"/>
      <c r="C217" s="92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</row>
    <row r="218" spans="1:35" ht="24" customHeight="1">
      <c r="A218" s="95"/>
      <c r="B218" s="92"/>
      <c r="C218" s="92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</row>
    <row r="219" spans="1:35" ht="24" customHeight="1">
      <c r="A219" s="95"/>
      <c r="B219" s="92"/>
      <c r="C219" s="92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</row>
    <row r="220" spans="1:35" ht="24" customHeight="1">
      <c r="A220" s="95"/>
      <c r="B220" s="92"/>
      <c r="C220" s="92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</row>
    <row r="221" spans="1:35" ht="24" customHeight="1">
      <c r="A221" s="95"/>
      <c r="B221" s="92"/>
      <c r="C221" s="92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</row>
    <row r="222" spans="1:35" ht="24" customHeight="1">
      <c r="A222" s="95"/>
      <c r="B222" s="92"/>
      <c r="C222" s="92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</row>
    <row r="223" spans="1:35" ht="24" customHeight="1">
      <c r="A223" s="95"/>
      <c r="B223" s="92"/>
      <c r="C223" s="92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</row>
    <row r="224" spans="1:35" ht="24" customHeight="1">
      <c r="A224" s="95"/>
      <c r="B224" s="92"/>
      <c r="C224" s="92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</row>
    <row r="225" spans="1:35" ht="24" customHeight="1">
      <c r="A225" s="95"/>
      <c r="B225" s="92"/>
      <c r="C225" s="92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</row>
    <row r="226" spans="1:35" ht="24" customHeight="1">
      <c r="A226" s="95"/>
      <c r="B226" s="92"/>
      <c r="C226" s="92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</row>
    <row r="227" spans="1:35" ht="24" customHeight="1">
      <c r="A227" s="95"/>
      <c r="B227" s="92"/>
      <c r="C227" s="92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</row>
    <row r="228" spans="1:35" ht="24" customHeight="1">
      <c r="A228" s="95"/>
      <c r="B228" s="92"/>
      <c r="C228" s="92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</row>
    <row r="229" spans="1:35" ht="24" customHeight="1">
      <c r="A229" s="95"/>
      <c r="B229" s="92"/>
      <c r="C229" s="92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</row>
    <row r="230" spans="1:35" ht="24" customHeight="1">
      <c r="A230" s="95"/>
      <c r="B230" s="92"/>
      <c r="C230" s="92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</row>
    <row r="231" spans="1:35" ht="24" customHeight="1">
      <c r="A231" s="95"/>
      <c r="B231" s="92"/>
      <c r="C231" s="92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</row>
    <row r="232" spans="1:35" ht="24" customHeight="1">
      <c r="A232" s="95"/>
      <c r="B232" s="92"/>
      <c r="C232" s="92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</row>
    <row r="233" spans="1:35" ht="24" customHeight="1">
      <c r="A233" s="95"/>
      <c r="B233" s="92"/>
      <c r="C233" s="92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</row>
    <row r="234" spans="1:35" ht="24" customHeight="1">
      <c r="A234" s="95"/>
      <c r="B234" s="92"/>
      <c r="C234" s="92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</row>
    <row r="235" spans="1:35" ht="24" customHeight="1">
      <c r="A235" s="95"/>
      <c r="B235" s="92"/>
      <c r="C235" s="92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</row>
    <row r="236" spans="1:35" ht="24" customHeight="1">
      <c r="A236" s="95"/>
      <c r="B236" s="92"/>
      <c r="C236" s="92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</row>
    <row r="237" spans="1:35" ht="24" customHeight="1">
      <c r="A237" s="95"/>
      <c r="B237" s="92"/>
      <c r="C237" s="92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</row>
    <row r="238" spans="1:35" ht="24" customHeight="1">
      <c r="A238" s="95"/>
      <c r="B238" s="92"/>
      <c r="C238" s="92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</row>
    <row r="239" spans="1:35" ht="24" customHeight="1">
      <c r="A239" s="95"/>
      <c r="B239" s="92"/>
      <c r="C239" s="92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</row>
    <row r="240" spans="1:35" ht="24" customHeight="1">
      <c r="A240" s="95"/>
      <c r="B240" s="92"/>
      <c r="C240" s="92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</row>
    <row r="241" spans="1:35" ht="24" customHeight="1">
      <c r="A241" s="95"/>
      <c r="B241" s="92"/>
      <c r="C241" s="92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</row>
    <row r="242" spans="1:35" ht="24" customHeight="1">
      <c r="A242" s="95"/>
      <c r="B242" s="92"/>
      <c r="C242" s="92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</row>
    <row r="243" spans="1:35" ht="24" customHeight="1">
      <c r="A243" s="95"/>
      <c r="B243" s="92"/>
      <c r="C243" s="92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</row>
    <row r="244" spans="1:35" ht="24" customHeight="1">
      <c r="A244" s="95"/>
      <c r="B244" s="92"/>
      <c r="C244" s="92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</row>
    <row r="245" spans="1:35" ht="24" customHeight="1">
      <c r="A245" s="95"/>
      <c r="B245" s="92"/>
      <c r="C245" s="92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</row>
    <row r="246" spans="1:35" ht="24" customHeight="1">
      <c r="A246" s="95"/>
      <c r="B246" s="92"/>
      <c r="C246" s="92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</row>
    <row r="247" spans="1:35" ht="24" customHeight="1">
      <c r="A247" s="95"/>
      <c r="B247" s="92"/>
      <c r="C247" s="92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</row>
    <row r="248" spans="1:35" ht="24" customHeight="1">
      <c r="A248" s="95"/>
      <c r="B248" s="92"/>
      <c r="C248" s="92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</row>
    <row r="249" spans="1:35" ht="24" customHeight="1">
      <c r="A249" s="95"/>
      <c r="B249" s="92"/>
      <c r="C249" s="92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</row>
    <row r="250" spans="1:35" ht="24" customHeight="1">
      <c r="A250" s="95"/>
      <c r="B250" s="92"/>
      <c r="C250" s="92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</row>
    <row r="251" spans="1:35" ht="24" customHeight="1">
      <c r="A251" s="95"/>
      <c r="B251" s="92"/>
      <c r="C251" s="92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</row>
    <row r="252" spans="1:35" ht="24" customHeight="1">
      <c r="A252" s="95"/>
      <c r="B252" s="92"/>
      <c r="C252" s="92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</row>
    <row r="253" spans="1:35" ht="24" customHeight="1">
      <c r="A253" s="95"/>
      <c r="B253" s="92"/>
      <c r="C253" s="92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</row>
    <row r="254" spans="1:35" ht="24" customHeight="1">
      <c r="A254" s="95"/>
      <c r="B254" s="92"/>
      <c r="C254" s="92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</row>
    <row r="255" spans="1:35" ht="24" customHeight="1">
      <c r="A255" s="95"/>
      <c r="B255" s="92"/>
      <c r="C255" s="92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</row>
    <row r="256" spans="1:35" ht="24" customHeight="1">
      <c r="A256" s="95"/>
      <c r="B256" s="92"/>
      <c r="C256" s="92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</row>
    <row r="257" spans="1:35" ht="24" customHeight="1">
      <c r="A257" s="95"/>
      <c r="B257" s="92"/>
      <c r="C257" s="92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</row>
    <row r="258" spans="1:35" ht="24" customHeight="1">
      <c r="A258" s="95"/>
      <c r="B258" s="92"/>
      <c r="C258" s="92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</row>
    <row r="259" spans="1:35" ht="24" customHeight="1">
      <c r="A259" s="95"/>
      <c r="B259" s="92"/>
      <c r="C259" s="92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</row>
    <row r="260" spans="1:35" ht="24" customHeight="1">
      <c r="A260" s="95"/>
      <c r="B260" s="92"/>
      <c r="C260" s="92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</row>
    <row r="261" spans="1:35" ht="24" customHeight="1">
      <c r="A261" s="95"/>
      <c r="B261" s="92"/>
      <c r="C261" s="92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</row>
    <row r="262" spans="1:35" ht="24" customHeight="1">
      <c r="A262" s="95"/>
      <c r="B262" s="92"/>
      <c r="C262" s="92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</row>
    <row r="263" spans="1:35" ht="24" customHeight="1">
      <c r="A263" s="95"/>
      <c r="B263" s="92"/>
      <c r="C263" s="92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</row>
    <row r="264" spans="1:35" ht="24" customHeight="1">
      <c r="A264" s="95"/>
      <c r="B264" s="92"/>
      <c r="C264" s="92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</row>
    <row r="265" spans="1:35" ht="24" customHeight="1">
      <c r="A265" s="95"/>
      <c r="B265" s="92"/>
      <c r="C265" s="92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</row>
    <row r="266" spans="1:35" ht="24" customHeight="1">
      <c r="A266" s="95"/>
      <c r="B266" s="92"/>
      <c r="C266" s="92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</row>
    <row r="267" spans="1:35" ht="24" customHeight="1">
      <c r="A267" s="95"/>
      <c r="B267" s="92"/>
      <c r="C267" s="92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</row>
    <row r="268" spans="1:35" ht="24" customHeight="1">
      <c r="A268" s="95"/>
      <c r="B268" s="92"/>
      <c r="C268" s="92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</row>
    <row r="269" spans="1:35" ht="24" customHeight="1">
      <c r="A269" s="95"/>
      <c r="B269" s="92"/>
      <c r="C269" s="92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</row>
    <row r="270" spans="1:35" ht="24" customHeight="1">
      <c r="A270" s="95"/>
      <c r="B270" s="92"/>
      <c r="C270" s="92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93"/>
      <c r="AH270" s="93"/>
      <c r="AI270" s="93"/>
    </row>
    <row r="271" spans="1:35" ht="24" customHeight="1">
      <c r="A271" s="95"/>
      <c r="B271" s="92"/>
      <c r="C271" s="92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</row>
    <row r="272" spans="1:35" ht="24" customHeight="1">
      <c r="A272" s="95"/>
      <c r="B272" s="92"/>
      <c r="C272" s="92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</row>
    <row r="273" spans="1:35" ht="24" customHeight="1">
      <c r="A273" s="95"/>
      <c r="B273" s="92"/>
      <c r="C273" s="92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</row>
    <row r="274" spans="1:35" ht="24" customHeight="1">
      <c r="A274" s="95"/>
      <c r="B274" s="92"/>
      <c r="C274" s="92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</row>
    <row r="275" spans="1:35" ht="24" customHeight="1">
      <c r="A275" s="95"/>
      <c r="B275" s="92"/>
      <c r="C275" s="92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</row>
    <row r="276" spans="1:35" ht="24" customHeight="1">
      <c r="A276" s="95"/>
      <c r="B276" s="92"/>
      <c r="C276" s="92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</row>
    <row r="277" spans="1:35" ht="24" customHeight="1">
      <c r="A277" s="95"/>
      <c r="B277" s="92"/>
      <c r="C277" s="92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</row>
    <row r="278" spans="1:35" ht="24" customHeight="1">
      <c r="A278" s="95"/>
      <c r="B278" s="92"/>
      <c r="C278" s="92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</row>
    <row r="279" spans="1:35" ht="24" customHeight="1">
      <c r="A279" s="95"/>
      <c r="B279" s="92"/>
      <c r="C279" s="92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</row>
    <row r="280" spans="1:35" ht="24" customHeight="1">
      <c r="A280" s="95"/>
      <c r="B280" s="92"/>
      <c r="C280" s="92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</row>
    <row r="281" spans="1:35" ht="24" customHeight="1">
      <c r="A281" s="95"/>
      <c r="B281" s="92"/>
      <c r="C281" s="92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</row>
    <row r="282" spans="1:35" ht="24" customHeight="1">
      <c r="A282" s="95"/>
      <c r="B282" s="92"/>
      <c r="C282" s="92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</row>
    <row r="283" spans="1:35" ht="24" customHeight="1">
      <c r="A283" s="95"/>
      <c r="B283" s="92"/>
      <c r="C283" s="92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</row>
    <row r="284" spans="1:35" ht="24" customHeight="1">
      <c r="A284" s="95"/>
      <c r="B284" s="92"/>
      <c r="C284" s="92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</row>
    <row r="285" spans="1:35" ht="24" customHeight="1">
      <c r="A285" s="95"/>
      <c r="B285" s="92"/>
      <c r="C285" s="92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</row>
    <row r="286" spans="1:35" ht="24" customHeight="1">
      <c r="A286" s="95"/>
      <c r="B286" s="92"/>
      <c r="C286" s="92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</row>
    <row r="287" spans="1:35" ht="24" customHeight="1">
      <c r="A287" s="95"/>
      <c r="B287" s="92"/>
      <c r="C287" s="92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</row>
    <row r="288" spans="1:35" ht="24" customHeight="1">
      <c r="A288" s="95"/>
      <c r="B288" s="92"/>
      <c r="C288" s="92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</row>
    <row r="289" spans="1:35" ht="24" customHeight="1">
      <c r="A289" s="95"/>
      <c r="B289" s="92"/>
      <c r="C289" s="92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</row>
    <row r="290" spans="1:35" ht="24" customHeight="1">
      <c r="A290" s="95"/>
      <c r="B290" s="92"/>
      <c r="C290" s="92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</row>
    <row r="291" spans="1:35" ht="24" customHeight="1">
      <c r="A291" s="95"/>
      <c r="B291" s="92"/>
      <c r="C291" s="92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</row>
    <row r="292" spans="1:35" ht="24" customHeight="1">
      <c r="A292" s="95"/>
      <c r="B292" s="92"/>
      <c r="C292" s="92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</row>
    <row r="293" spans="1:35" ht="24" customHeight="1">
      <c r="A293" s="95"/>
      <c r="B293" s="92"/>
      <c r="C293" s="92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</row>
    <row r="294" spans="1:35" ht="24" customHeight="1">
      <c r="A294" s="95"/>
      <c r="B294" s="92"/>
      <c r="C294" s="92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</row>
    <row r="295" spans="1:35" ht="24" customHeight="1">
      <c r="A295" s="95"/>
      <c r="B295" s="92"/>
      <c r="C295" s="92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</row>
    <row r="296" spans="1:35" ht="24" customHeight="1">
      <c r="A296" s="95"/>
      <c r="B296" s="92"/>
      <c r="C296" s="92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</row>
    <row r="297" spans="1:35" ht="24" customHeight="1">
      <c r="A297" s="95"/>
      <c r="B297" s="92"/>
      <c r="C297" s="92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</row>
    <row r="298" spans="1:35" ht="24" customHeight="1">
      <c r="A298" s="95"/>
      <c r="B298" s="92"/>
      <c r="C298" s="92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</row>
    <row r="299" spans="1:35" ht="24" customHeight="1">
      <c r="A299" s="95"/>
      <c r="B299" s="92"/>
      <c r="C299" s="92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</row>
    <row r="300" spans="1:35" ht="24" customHeight="1">
      <c r="A300" s="95"/>
      <c r="B300" s="92"/>
      <c r="C300" s="92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</row>
    <row r="301" spans="1:35" ht="24" customHeight="1">
      <c r="A301" s="95"/>
      <c r="B301" s="92"/>
      <c r="C301" s="92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</row>
    <row r="302" spans="1:35" ht="24" customHeight="1">
      <c r="A302" s="95"/>
      <c r="B302" s="92"/>
      <c r="C302" s="92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</row>
    <row r="303" spans="1:35" ht="24" customHeight="1">
      <c r="A303" s="95"/>
      <c r="B303" s="92"/>
      <c r="C303" s="92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</row>
    <row r="304" spans="1:35" ht="24" customHeight="1">
      <c r="A304" s="95"/>
      <c r="B304" s="92"/>
      <c r="C304" s="92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</row>
    <row r="305" spans="1:35" ht="24" customHeight="1">
      <c r="A305" s="95"/>
      <c r="B305" s="92"/>
      <c r="C305" s="92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</row>
    <row r="306" spans="1:35" ht="24" customHeight="1">
      <c r="A306" s="95"/>
      <c r="B306" s="92"/>
      <c r="C306" s="92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</row>
    <row r="307" spans="1:35" ht="24" customHeight="1">
      <c r="A307" s="95"/>
      <c r="B307" s="92"/>
      <c r="C307" s="92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</row>
    <row r="308" spans="1:35" ht="24" customHeight="1">
      <c r="A308" s="95"/>
      <c r="B308" s="92"/>
      <c r="C308" s="92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</row>
    <row r="309" spans="1:35" ht="24" customHeight="1">
      <c r="A309" s="95"/>
      <c r="B309" s="92"/>
      <c r="C309" s="92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</row>
    <row r="310" spans="1:35" ht="24" customHeight="1">
      <c r="A310" s="95"/>
      <c r="B310" s="92"/>
      <c r="C310" s="92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3"/>
      <c r="AI310" s="93"/>
    </row>
    <row r="311" spans="1:35" ht="24" customHeight="1">
      <c r="A311" s="95"/>
      <c r="B311" s="92"/>
      <c r="C311" s="92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</row>
    <row r="312" spans="1:35" ht="24" customHeight="1">
      <c r="A312" s="95"/>
      <c r="B312" s="92"/>
      <c r="C312" s="92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</row>
    <row r="313" spans="1:35" ht="24" customHeight="1">
      <c r="A313" s="95"/>
      <c r="B313" s="92"/>
      <c r="C313" s="92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3"/>
      <c r="AI313" s="93"/>
    </row>
    <row r="314" spans="1:35" ht="24" customHeight="1">
      <c r="A314" s="95"/>
      <c r="B314" s="92"/>
      <c r="C314" s="92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</row>
    <row r="315" spans="1:35" ht="24" customHeight="1">
      <c r="A315" s="95"/>
      <c r="B315" s="92"/>
      <c r="C315" s="92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3"/>
      <c r="AG315" s="93"/>
      <c r="AH315" s="93"/>
      <c r="AI315" s="93"/>
    </row>
    <row r="316" spans="1:35" ht="24" customHeight="1">
      <c r="A316" s="95"/>
      <c r="B316" s="92"/>
      <c r="C316" s="92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  <c r="AF316" s="93"/>
      <c r="AG316" s="93"/>
      <c r="AH316" s="93"/>
      <c r="AI316" s="93"/>
    </row>
    <row r="317" spans="1:35" ht="24" customHeight="1">
      <c r="A317" s="95"/>
      <c r="B317" s="92"/>
      <c r="C317" s="92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3"/>
      <c r="AH317" s="93"/>
      <c r="AI317" s="93"/>
    </row>
    <row r="318" spans="1:35" ht="24" customHeight="1">
      <c r="A318" s="95"/>
      <c r="B318" s="92"/>
      <c r="C318" s="92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93"/>
      <c r="AH318" s="93"/>
      <c r="AI318" s="93"/>
    </row>
    <row r="319" spans="1:35" ht="24" customHeight="1">
      <c r="A319" s="95"/>
      <c r="B319" s="92"/>
      <c r="C319" s="92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  <c r="AF319" s="93"/>
      <c r="AG319" s="93"/>
      <c r="AH319" s="93"/>
      <c r="AI319" s="93"/>
    </row>
    <row r="320" spans="1:35" ht="24" customHeight="1">
      <c r="A320" s="95"/>
      <c r="B320" s="92"/>
      <c r="C320" s="92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G320" s="93"/>
      <c r="AH320" s="93"/>
      <c r="AI320" s="93"/>
    </row>
    <row r="321" spans="1:35" ht="24" customHeight="1">
      <c r="A321" s="95"/>
      <c r="B321" s="92"/>
      <c r="C321" s="92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</row>
    <row r="322" spans="1:35" ht="24" customHeight="1">
      <c r="A322" s="95"/>
      <c r="B322" s="92"/>
      <c r="C322" s="92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</row>
    <row r="323" spans="1:35" ht="24" customHeight="1">
      <c r="A323" s="95"/>
      <c r="B323" s="92"/>
      <c r="C323" s="92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</row>
    <row r="324" spans="1:35" ht="24" customHeight="1">
      <c r="A324" s="95"/>
      <c r="B324" s="92"/>
      <c r="C324" s="92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</row>
    <row r="325" spans="1:35" ht="24" customHeight="1">
      <c r="A325" s="95"/>
      <c r="B325" s="92"/>
      <c r="C325" s="92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</row>
    <row r="326" spans="1:35" ht="24" customHeight="1">
      <c r="A326" s="95"/>
      <c r="B326" s="92"/>
      <c r="C326" s="92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</row>
    <row r="327" spans="1:35" ht="24" customHeight="1">
      <c r="A327" s="95"/>
      <c r="B327" s="92"/>
      <c r="C327" s="92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  <c r="AF327" s="93"/>
      <c r="AG327" s="93"/>
      <c r="AH327" s="93"/>
      <c r="AI327" s="93"/>
    </row>
    <row r="328" spans="1:35" ht="24" customHeight="1">
      <c r="A328" s="95"/>
      <c r="B328" s="92"/>
      <c r="C328" s="92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</row>
    <row r="329" spans="1:35" ht="24" customHeight="1">
      <c r="A329" s="95"/>
      <c r="B329" s="92"/>
      <c r="C329" s="92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  <c r="AF329" s="93"/>
      <c r="AG329" s="93"/>
      <c r="AH329" s="93"/>
      <c r="AI329" s="93"/>
    </row>
    <row r="330" spans="1:35" ht="24" customHeight="1">
      <c r="A330" s="95"/>
      <c r="B330" s="92"/>
      <c r="C330" s="92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  <c r="AF330" s="93"/>
      <c r="AG330" s="93"/>
      <c r="AH330" s="93"/>
      <c r="AI330" s="93"/>
    </row>
    <row r="331" spans="1:35" ht="24" customHeight="1">
      <c r="A331" s="95"/>
      <c r="B331" s="92"/>
      <c r="C331" s="92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  <c r="AF331" s="93"/>
      <c r="AG331" s="93"/>
      <c r="AH331" s="93"/>
      <c r="AI331" s="93"/>
    </row>
    <row r="332" spans="1:35" ht="24" customHeight="1">
      <c r="A332" s="95"/>
      <c r="B332" s="92"/>
      <c r="C332" s="92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93"/>
      <c r="AG332" s="93"/>
      <c r="AH332" s="93"/>
      <c r="AI332" s="93"/>
    </row>
    <row r="333" spans="1:35" ht="24" customHeight="1">
      <c r="A333" s="95"/>
      <c r="B333" s="92"/>
      <c r="C333" s="92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  <c r="AF333" s="93"/>
      <c r="AG333" s="93"/>
      <c r="AH333" s="93"/>
      <c r="AI333" s="93"/>
    </row>
    <row r="334" spans="1:35" ht="24" customHeight="1">
      <c r="A334" s="95"/>
      <c r="B334" s="92"/>
      <c r="C334" s="92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  <c r="AF334" s="93"/>
      <c r="AG334" s="93"/>
      <c r="AH334" s="93"/>
      <c r="AI334" s="93"/>
    </row>
    <row r="335" spans="1:35" ht="24" customHeight="1">
      <c r="A335" s="95"/>
      <c r="B335" s="92"/>
      <c r="C335" s="92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  <c r="AF335" s="93"/>
      <c r="AG335" s="93"/>
      <c r="AH335" s="93"/>
      <c r="AI335" s="93"/>
    </row>
    <row r="336" spans="1:35" ht="24" customHeight="1">
      <c r="A336" s="95"/>
      <c r="B336" s="92"/>
      <c r="C336" s="92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  <c r="AF336" s="93"/>
      <c r="AG336" s="93"/>
      <c r="AH336" s="93"/>
      <c r="AI336" s="93"/>
    </row>
    <row r="337" spans="1:35" ht="24" customHeight="1">
      <c r="A337" s="95"/>
      <c r="B337" s="92"/>
      <c r="C337" s="92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  <c r="AF337" s="93"/>
      <c r="AG337" s="93"/>
      <c r="AH337" s="93"/>
      <c r="AI337" s="93"/>
    </row>
    <row r="338" spans="1:35" ht="24" customHeight="1">
      <c r="A338" s="95"/>
      <c r="B338" s="92"/>
      <c r="C338" s="92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  <c r="AF338" s="93"/>
      <c r="AG338" s="93"/>
      <c r="AH338" s="93"/>
      <c r="AI338" s="93"/>
    </row>
    <row r="339" spans="1:35" ht="24" customHeight="1">
      <c r="A339" s="95"/>
      <c r="B339" s="92"/>
      <c r="C339" s="92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  <c r="AF339" s="93"/>
      <c r="AG339" s="93"/>
      <c r="AH339" s="93"/>
      <c r="AI339" s="93"/>
    </row>
    <row r="340" spans="1:35" ht="24" customHeight="1">
      <c r="A340" s="95"/>
      <c r="B340" s="92"/>
      <c r="C340" s="92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  <c r="AF340" s="93"/>
      <c r="AG340" s="93"/>
      <c r="AH340" s="93"/>
      <c r="AI340" s="93"/>
    </row>
    <row r="341" spans="1:35" ht="24" customHeight="1">
      <c r="A341" s="95"/>
      <c r="B341" s="92"/>
      <c r="C341" s="92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  <c r="AF341" s="93"/>
      <c r="AG341" s="93"/>
      <c r="AH341" s="93"/>
      <c r="AI341" s="93"/>
    </row>
    <row r="342" spans="1:35" ht="24" customHeight="1">
      <c r="A342" s="95"/>
      <c r="B342" s="92"/>
      <c r="C342" s="92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  <c r="AF342" s="93"/>
      <c r="AG342" s="93"/>
      <c r="AH342" s="93"/>
      <c r="AI342" s="93"/>
    </row>
    <row r="343" spans="1:35" ht="24" customHeight="1">
      <c r="A343" s="95"/>
      <c r="B343" s="92"/>
      <c r="C343" s="92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  <c r="AF343" s="93"/>
      <c r="AG343" s="93"/>
      <c r="AH343" s="93"/>
      <c r="AI343" s="93"/>
    </row>
    <row r="344" spans="1:35" ht="24" customHeight="1">
      <c r="A344" s="95"/>
      <c r="B344" s="92"/>
      <c r="C344" s="92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  <c r="AF344" s="93"/>
      <c r="AG344" s="93"/>
      <c r="AH344" s="93"/>
      <c r="AI344" s="93"/>
    </row>
    <row r="345" spans="1:35" ht="24" customHeight="1">
      <c r="A345" s="95"/>
      <c r="B345" s="92"/>
      <c r="C345" s="92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  <c r="AF345" s="93"/>
      <c r="AG345" s="93"/>
      <c r="AH345" s="93"/>
      <c r="AI345" s="93"/>
    </row>
    <row r="346" spans="1:35" ht="24" customHeight="1">
      <c r="A346" s="95"/>
      <c r="B346" s="92"/>
      <c r="C346" s="92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  <c r="AF346" s="93"/>
      <c r="AG346" s="93"/>
      <c r="AH346" s="93"/>
      <c r="AI346" s="93"/>
    </row>
    <row r="347" spans="1:35" ht="24" customHeight="1">
      <c r="A347" s="95"/>
      <c r="B347" s="92"/>
      <c r="C347" s="92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  <c r="AF347" s="93"/>
      <c r="AG347" s="93"/>
      <c r="AH347" s="93"/>
      <c r="AI347" s="93"/>
    </row>
    <row r="348" spans="1:35" ht="24" customHeight="1">
      <c r="A348" s="95"/>
      <c r="B348" s="92"/>
      <c r="C348" s="92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  <c r="AF348" s="93"/>
      <c r="AG348" s="93"/>
      <c r="AH348" s="93"/>
      <c r="AI348" s="93"/>
    </row>
    <row r="349" spans="1:35" ht="24" customHeight="1">
      <c r="A349" s="95"/>
      <c r="B349" s="92"/>
      <c r="C349" s="92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  <c r="AF349" s="93"/>
      <c r="AG349" s="93"/>
      <c r="AH349" s="93"/>
      <c r="AI349" s="93"/>
    </row>
    <row r="350" spans="1:35" ht="24" customHeight="1">
      <c r="A350" s="95"/>
      <c r="B350" s="92"/>
      <c r="C350" s="92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  <c r="AF350" s="93"/>
      <c r="AG350" s="93"/>
      <c r="AH350" s="93"/>
      <c r="AI350" s="93"/>
    </row>
    <row r="351" spans="1:35" ht="24" customHeight="1">
      <c r="A351" s="95"/>
      <c r="B351" s="92"/>
      <c r="C351" s="92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  <c r="AF351" s="93"/>
      <c r="AG351" s="93"/>
      <c r="AH351" s="93"/>
      <c r="AI351" s="93"/>
    </row>
    <row r="352" spans="1:35" ht="24" customHeight="1">
      <c r="A352" s="95"/>
      <c r="B352" s="92"/>
      <c r="C352" s="92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  <c r="AF352" s="93"/>
      <c r="AG352" s="93"/>
      <c r="AH352" s="93"/>
      <c r="AI352" s="93"/>
    </row>
    <row r="353" spans="1:35" ht="24" customHeight="1">
      <c r="A353" s="95"/>
      <c r="B353" s="92"/>
      <c r="C353" s="92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  <c r="AF353" s="93"/>
      <c r="AG353" s="93"/>
      <c r="AH353" s="93"/>
      <c r="AI353" s="93"/>
    </row>
    <row r="354" spans="1:35" ht="24" customHeight="1">
      <c r="A354" s="95"/>
      <c r="B354" s="92"/>
      <c r="C354" s="92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  <c r="AF354" s="93"/>
      <c r="AG354" s="93"/>
      <c r="AH354" s="93"/>
      <c r="AI354" s="93"/>
    </row>
    <row r="355" spans="1:35" ht="24" customHeight="1">
      <c r="A355" s="95"/>
      <c r="B355" s="92"/>
      <c r="C355" s="92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  <c r="AF355" s="93"/>
      <c r="AG355" s="93"/>
      <c r="AH355" s="93"/>
      <c r="AI355" s="93"/>
    </row>
    <row r="356" spans="1:35" ht="24" customHeight="1">
      <c r="A356" s="95"/>
      <c r="B356" s="92"/>
      <c r="C356" s="92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  <c r="AF356" s="93"/>
      <c r="AG356" s="93"/>
      <c r="AH356" s="93"/>
      <c r="AI356" s="93"/>
    </row>
    <row r="357" spans="1:35" ht="24" customHeight="1">
      <c r="A357" s="95"/>
      <c r="B357" s="92"/>
      <c r="C357" s="92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  <c r="AF357" s="93"/>
      <c r="AG357" s="93"/>
      <c r="AH357" s="93"/>
      <c r="AI357" s="93"/>
    </row>
    <row r="358" spans="1:35" ht="24" customHeight="1">
      <c r="A358" s="95"/>
      <c r="B358" s="92"/>
      <c r="C358" s="92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  <c r="AF358" s="93"/>
      <c r="AG358" s="93"/>
      <c r="AH358" s="93"/>
      <c r="AI358" s="93"/>
    </row>
    <row r="359" spans="1:35" ht="24" customHeight="1">
      <c r="A359" s="95"/>
      <c r="B359" s="92"/>
      <c r="C359" s="92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  <c r="AF359" s="93"/>
      <c r="AG359" s="93"/>
      <c r="AH359" s="93"/>
      <c r="AI359" s="93"/>
    </row>
    <row r="360" spans="1:35" ht="24" customHeight="1">
      <c r="A360" s="95"/>
      <c r="B360" s="92"/>
      <c r="C360" s="92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  <c r="AF360" s="93"/>
      <c r="AG360" s="93"/>
      <c r="AH360" s="93"/>
      <c r="AI360" s="93"/>
    </row>
    <row r="361" spans="1:35" ht="24" customHeight="1">
      <c r="A361" s="95"/>
      <c r="B361" s="92"/>
      <c r="C361" s="92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  <c r="AF361" s="93"/>
      <c r="AG361" s="93"/>
      <c r="AH361" s="93"/>
      <c r="AI361" s="93"/>
    </row>
    <row r="362" spans="1:35" ht="24" customHeight="1">
      <c r="A362" s="95"/>
      <c r="B362" s="92"/>
      <c r="C362" s="92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  <c r="AF362" s="93"/>
      <c r="AG362" s="93"/>
      <c r="AH362" s="93"/>
      <c r="AI362" s="93"/>
    </row>
    <row r="363" spans="1:35" ht="24" customHeight="1">
      <c r="A363" s="95"/>
      <c r="B363" s="92"/>
      <c r="C363" s="92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  <c r="AF363" s="93"/>
      <c r="AG363" s="93"/>
      <c r="AH363" s="93"/>
      <c r="AI363" s="93"/>
    </row>
    <row r="364" spans="1:35" ht="24" customHeight="1">
      <c r="A364" s="95"/>
      <c r="B364" s="92"/>
      <c r="C364" s="92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  <c r="AF364" s="93"/>
      <c r="AG364" s="93"/>
      <c r="AH364" s="93"/>
      <c r="AI364" s="93"/>
    </row>
    <row r="365" spans="1:35" ht="24" customHeight="1">
      <c r="A365" s="95"/>
      <c r="B365" s="92"/>
      <c r="C365" s="92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  <c r="AF365" s="93"/>
      <c r="AG365" s="93"/>
      <c r="AH365" s="93"/>
      <c r="AI365" s="93"/>
    </row>
    <row r="366" spans="1:35" ht="24" customHeight="1">
      <c r="A366" s="95"/>
      <c r="B366" s="92"/>
      <c r="C366" s="92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  <c r="AF366" s="93"/>
      <c r="AG366" s="93"/>
      <c r="AH366" s="93"/>
      <c r="AI366" s="93"/>
    </row>
    <row r="367" spans="1:35" ht="24" customHeight="1">
      <c r="A367" s="95"/>
      <c r="B367" s="92"/>
      <c r="C367" s="92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  <c r="AF367" s="93"/>
      <c r="AG367" s="93"/>
      <c r="AH367" s="93"/>
      <c r="AI367" s="93"/>
    </row>
    <row r="368" spans="1:35" ht="24" customHeight="1">
      <c r="A368" s="95"/>
      <c r="B368" s="92"/>
      <c r="C368" s="92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  <c r="AF368" s="93"/>
      <c r="AG368" s="93"/>
      <c r="AH368" s="93"/>
      <c r="AI368" s="93"/>
    </row>
    <row r="369" spans="1:35" ht="24" customHeight="1">
      <c r="A369" s="95"/>
      <c r="B369" s="92"/>
      <c r="C369" s="92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  <c r="AF369" s="93"/>
      <c r="AG369" s="93"/>
      <c r="AH369" s="93"/>
      <c r="AI369" s="93"/>
    </row>
    <row r="370" spans="1:35" ht="24" customHeight="1">
      <c r="A370" s="95"/>
      <c r="B370" s="92"/>
      <c r="C370" s="92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  <c r="AF370" s="93"/>
      <c r="AG370" s="93"/>
      <c r="AH370" s="93"/>
      <c r="AI370" s="93"/>
    </row>
    <row r="371" spans="1:35" ht="24" customHeight="1">
      <c r="A371" s="95"/>
      <c r="B371" s="92"/>
      <c r="C371" s="92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</row>
    <row r="372" spans="1:35" ht="24" customHeight="1">
      <c r="A372" s="95"/>
      <c r="B372" s="92"/>
      <c r="C372" s="92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  <c r="AF372" s="93"/>
      <c r="AG372" s="93"/>
      <c r="AH372" s="93"/>
      <c r="AI372" s="93"/>
    </row>
    <row r="373" spans="1:35" ht="24" customHeight="1">
      <c r="A373" s="95"/>
      <c r="B373" s="92"/>
      <c r="C373" s="92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  <c r="AF373" s="93"/>
      <c r="AG373" s="93"/>
      <c r="AH373" s="93"/>
      <c r="AI373" s="93"/>
    </row>
    <row r="374" spans="1:35" ht="24" customHeight="1">
      <c r="A374" s="95"/>
      <c r="B374" s="92"/>
      <c r="C374" s="92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  <c r="AF374" s="93"/>
      <c r="AG374" s="93"/>
      <c r="AH374" s="93"/>
      <c r="AI374" s="93"/>
    </row>
    <row r="375" spans="1:35" ht="24" customHeight="1">
      <c r="A375" s="95"/>
      <c r="B375" s="92"/>
      <c r="C375" s="92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  <c r="AF375" s="93"/>
      <c r="AG375" s="93"/>
      <c r="AH375" s="93"/>
      <c r="AI375" s="93"/>
    </row>
    <row r="376" spans="1:35" ht="24" customHeight="1">
      <c r="A376" s="95"/>
      <c r="B376" s="92"/>
      <c r="C376" s="92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  <c r="AF376" s="93"/>
      <c r="AG376" s="93"/>
      <c r="AH376" s="93"/>
      <c r="AI376" s="93"/>
    </row>
    <row r="377" spans="1:35" ht="24" customHeight="1">
      <c r="A377" s="95"/>
      <c r="B377" s="92"/>
      <c r="C377" s="92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  <c r="AF377" s="93"/>
      <c r="AG377" s="93"/>
      <c r="AH377" s="93"/>
      <c r="AI377" s="93"/>
    </row>
    <row r="378" spans="1:35" ht="24" customHeight="1">
      <c r="A378" s="95"/>
      <c r="B378" s="92"/>
      <c r="C378" s="92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  <c r="AF378" s="93"/>
      <c r="AG378" s="93"/>
      <c r="AH378" s="93"/>
      <c r="AI378" s="93"/>
    </row>
    <row r="379" spans="1:35" ht="24" customHeight="1">
      <c r="A379" s="95"/>
      <c r="B379" s="92"/>
      <c r="C379" s="92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  <c r="AF379" s="93"/>
      <c r="AG379" s="93"/>
      <c r="AH379" s="93"/>
      <c r="AI379" s="93"/>
    </row>
    <row r="380" spans="1:35" ht="24" customHeight="1">
      <c r="A380" s="95"/>
      <c r="B380" s="92"/>
      <c r="C380" s="92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G380" s="93"/>
      <c r="AH380" s="93"/>
      <c r="AI380" s="93"/>
    </row>
    <row r="381" spans="1:35" ht="24" customHeight="1">
      <c r="A381" s="95"/>
      <c r="B381" s="92"/>
      <c r="C381" s="92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  <c r="AF381" s="93"/>
      <c r="AG381" s="93"/>
      <c r="AH381" s="93"/>
      <c r="AI381" s="93"/>
    </row>
    <row r="382" spans="1:35" ht="24" customHeight="1">
      <c r="A382" s="95"/>
      <c r="B382" s="92"/>
      <c r="C382" s="92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  <c r="AF382" s="93"/>
      <c r="AG382" s="93"/>
      <c r="AH382" s="93"/>
      <c r="AI382" s="93"/>
    </row>
    <row r="383" spans="1:35" ht="24" customHeight="1">
      <c r="A383" s="95"/>
      <c r="B383" s="92"/>
      <c r="C383" s="92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  <c r="AF383" s="93"/>
      <c r="AG383" s="93"/>
      <c r="AH383" s="93"/>
      <c r="AI383" s="93"/>
    </row>
    <row r="384" spans="1:35" ht="24" customHeight="1">
      <c r="A384" s="95"/>
      <c r="B384" s="92"/>
      <c r="C384" s="92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  <c r="AF384" s="93"/>
      <c r="AG384" s="93"/>
      <c r="AH384" s="93"/>
      <c r="AI384" s="93"/>
    </row>
    <row r="385" spans="1:35" ht="24" customHeight="1">
      <c r="A385" s="95"/>
      <c r="B385" s="92"/>
      <c r="C385" s="92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  <c r="AF385" s="93"/>
      <c r="AG385" s="93"/>
      <c r="AH385" s="93"/>
      <c r="AI385" s="93"/>
    </row>
    <row r="386" spans="1:35" ht="24" customHeight="1">
      <c r="A386" s="95"/>
      <c r="B386" s="92"/>
      <c r="C386" s="92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  <c r="AF386" s="93"/>
      <c r="AG386" s="93"/>
      <c r="AH386" s="93"/>
      <c r="AI386" s="93"/>
    </row>
    <row r="387" spans="1:35" ht="24" customHeight="1">
      <c r="A387" s="95"/>
      <c r="B387" s="92"/>
      <c r="C387" s="92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  <c r="AF387" s="93"/>
      <c r="AG387" s="93"/>
      <c r="AH387" s="93"/>
      <c r="AI387" s="93"/>
    </row>
    <row r="388" spans="1:35" ht="24" customHeight="1">
      <c r="A388" s="95"/>
      <c r="B388" s="92"/>
      <c r="C388" s="92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  <c r="AF388" s="93"/>
      <c r="AG388" s="93"/>
      <c r="AH388" s="93"/>
      <c r="AI388" s="93"/>
    </row>
    <row r="389" spans="1:35" ht="24" customHeight="1">
      <c r="A389" s="95"/>
      <c r="B389" s="92"/>
      <c r="C389" s="92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  <c r="AF389" s="93"/>
      <c r="AG389" s="93"/>
      <c r="AH389" s="93"/>
      <c r="AI389" s="93"/>
    </row>
    <row r="390" spans="1:35" ht="24" customHeight="1">
      <c r="A390" s="95"/>
      <c r="B390" s="92"/>
      <c r="C390" s="92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  <c r="AF390" s="93"/>
      <c r="AG390" s="93"/>
      <c r="AH390" s="93"/>
      <c r="AI390" s="93"/>
    </row>
    <row r="391" spans="1:35" ht="24" customHeight="1">
      <c r="A391" s="95"/>
      <c r="B391" s="92"/>
      <c r="C391" s="92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  <c r="AF391" s="93"/>
      <c r="AG391" s="93"/>
      <c r="AH391" s="93"/>
      <c r="AI391" s="93"/>
    </row>
    <row r="392" spans="1:35" ht="24" customHeight="1">
      <c r="A392" s="95"/>
      <c r="B392" s="92"/>
      <c r="C392" s="92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  <c r="AF392" s="93"/>
      <c r="AG392" s="93"/>
      <c r="AH392" s="93"/>
      <c r="AI392" s="93"/>
    </row>
    <row r="393" spans="1:35" ht="24" customHeight="1">
      <c r="A393" s="95"/>
      <c r="B393" s="92"/>
      <c r="C393" s="92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  <c r="AF393" s="93"/>
      <c r="AG393" s="93"/>
      <c r="AH393" s="93"/>
      <c r="AI393" s="93"/>
    </row>
    <row r="394" spans="1:35" ht="24" customHeight="1">
      <c r="A394" s="95"/>
      <c r="B394" s="92"/>
      <c r="C394" s="92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  <c r="AF394" s="93"/>
      <c r="AG394" s="93"/>
      <c r="AH394" s="93"/>
      <c r="AI394" s="93"/>
    </row>
    <row r="395" spans="1:35" ht="24" customHeight="1">
      <c r="A395" s="95"/>
      <c r="B395" s="92"/>
      <c r="C395" s="92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  <c r="AF395" s="93"/>
      <c r="AG395" s="93"/>
      <c r="AH395" s="93"/>
      <c r="AI395" s="93"/>
    </row>
    <row r="396" spans="1:35" ht="24" customHeight="1">
      <c r="A396" s="95"/>
      <c r="B396" s="92"/>
      <c r="C396" s="92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  <c r="AF396" s="93"/>
      <c r="AG396" s="93"/>
      <c r="AH396" s="93"/>
      <c r="AI396" s="93"/>
    </row>
    <row r="397" spans="1:35" ht="24" customHeight="1">
      <c r="A397" s="95"/>
      <c r="B397" s="92"/>
      <c r="C397" s="92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  <c r="AF397" s="93"/>
      <c r="AG397" s="93"/>
      <c r="AH397" s="93"/>
      <c r="AI397" s="93"/>
    </row>
    <row r="398" spans="1:35" ht="24" customHeight="1">
      <c r="A398" s="95"/>
      <c r="B398" s="92"/>
      <c r="C398" s="92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  <c r="AF398" s="93"/>
      <c r="AG398" s="93"/>
      <c r="AH398" s="93"/>
      <c r="AI398" s="93"/>
    </row>
    <row r="399" spans="1:35" ht="24" customHeight="1">
      <c r="A399" s="95"/>
      <c r="B399" s="92"/>
      <c r="C399" s="92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  <c r="AF399" s="93"/>
      <c r="AG399" s="93"/>
      <c r="AH399" s="93"/>
      <c r="AI399" s="93"/>
    </row>
    <row r="400" spans="1:35" ht="24" customHeight="1">
      <c r="A400" s="95"/>
      <c r="B400" s="92"/>
      <c r="C400" s="92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/>
      <c r="AI400" s="93"/>
    </row>
    <row r="401" spans="1:35" ht="24" customHeight="1">
      <c r="A401" s="95"/>
      <c r="B401" s="92"/>
      <c r="C401" s="92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  <c r="AF401" s="93"/>
      <c r="AG401" s="93"/>
      <c r="AH401" s="93"/>
      <c r="AI401" s="93"/>
    </row>
    <row r="402" spans="1:35" ht="24" customHeight="1">
      <c r="A402" s="95"/>
      <c r="B402" s="92"/>
      <c r="C402" s="92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  <c r="AF402" s="93"/>
      <c r="AG402" s="93"/>
      <c r="AH402" s="93"/>
      <c r="AI402" s="93"/>
    </row>
    <row r="403" spans="1:35" ht="24" customHeight="1">
      <c r="A403" s="95"/>
      <c r="B403" s="92"/>
      <c r="C403" s="92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  <c r="AF403" s="93"/>
      <c r="AG403" s="93"/>
      <c r="AH403" s="93"/>
      <c r="AI403" s="93"/>
    </row>
    <row r="404" spans="1:35" ht="24" customHeight="1">
      <c r="A404" s="95"/>
      <c r="B404" s="92"/>
      <c r="C404" s="92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  <c r="AF404" s="93"/>
      <c r="AG404" s="93"/>
      <c r="AH404" s="93"/>
      <c r="AI404" s="93"/>
    </row>
    <row r="405" spans="1:35" ht="24" customHeight="1">
      <c r="A405" s="95"/>
      <c r="B405" s="92"/>
      <c r="C405" s="92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  <c r="AF405" s="93"/>
      <c r="AG405" s="93"/>
      <c r="AH405" s="93"/>
      <c r="AI405" s="93"/>
    </row>
    <row r="406" spans="1:35" ht="24" customHeight="1">
      <c r="A406" s="95"/>
      <c r="B406" s="92"/>
      <c r="C406" s="92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  <c r="AF406" s="93"/>
      <c r="AG406" s="93"/>
      <c r="AH406" s="93"/>
      <c r="AI406" s="93"/>
    </row>
    <row r="407" spans="1:35" ht="24" customHeight="1">
      <c r="A407" s="95"/>
      <c r="B407" s="92"/>
      <c r="C407" s="92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  <c r="AF407" s="93"/>
      <c r="AG407" s="93"/>
      <c r="AH407" s="93"/>
      <c r="AI407" s="93"/>
    </row>
    <row r="408" spans="1:35" ht="24" customHeight="1">
      <c r="A408" s="95"/>
      <c r="B408" s="92"/>
      <c r="C408" s="92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  <c r="AF408" s="93"/>
      <c r="AG408" s="93"/>
      <c r="AH408" s="93"/>
      <c r="AI408" s="93"/>
    </row>
    <row r="409" spans="1:35" ht="24" customHeight="1">
      <c r="A409" s="95"/>
      <c r="B409" s="92"/>
      <c r="C409" s="92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  <c r="AF409" s="93"/>
      <c r="AG409" s="93"/>
      <c r="AH409" s="93"/>
      <c r="AI409" s="93"/>
    </row>
    <row r="410" spans="1:35" ht="24" customHeight="1">
      <c r="A410" s="95"/>
      <c r="B410" s="92"/>
      <c r="C410" s="92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  <c r="AF410" s="93"/>
      <c r="AG410" s="93"/>
      <c r="AH410" s="93"/>
      <c r="AI410" s="93"/>
    </row>
    <row r="411" spans="1:35" ht="24" customHeight="1">
      <c r="A411" s="95"/>
      <c r="B411" s="92"/>
      <c r="C411" s="92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  <c r="AF411" s="93"/>
      <c r="AG411" s="93"/>
      <c r="AH411" s="93"/>
      <c r="AI411" s="93"/>
    </row>
    <row r="412" spans="1:35" ht="24" customHeight="1">
      <c r="A412" s="95"/>
      <c r="B412" s="92"/>
      <c r="C412" s="92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  <c r="AF412" s="93"/>
      <c r="AG412" s="93"/>
      <c r="AH412" s="93"/>
      <c r="AI412" s="93"/>
    </row>
    <row r="413" spans="1:35" ht="24" customHeight="1">
      <c r="A413" s="95"/>
      <c r="B413" s="92"/>
      <c r="C413" s="92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  <c r="AF413" s="93"/>
      <c r="AG413" s="93"/>
      <c r="AH413" s="93"/>
      <c r="AI413" s="93"/>
    </row>
    <row r="414" spans="1:35" ht="24" customHeight="1">
      <c r="A414" s="95"/>
      <c r="B414" s="92"/>
      <c r="C414" s="92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  <c r="AF414" s="93"/>
      <c r="AG414" s="93"/>
      <c r="AH414" s="93"/>
      <c r="AI414" s="93"/>
    </row>
    <row r="415" spans="1:35" ht="24" customHeight="1">
      <c r="A415" s="95"/>
      <c r="B415" s="92"/>
      <c r="C415" s="92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  <c r="AF415" s="93"/>
      <c r="AG415" s="93"/>
      <c r="AH415" s="93"/>
      <c r="AI415" s="93"/>
    </row>
    <row r="416" spans="1:35" ht="24" customHeight="1">
      <c r="A416" s="95"/>
      <c r="B416" s="92"/>
      <c r="C416" s="92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  <c r="AF416" s="93"/>
      <c r="AG416" s="93"/>
      <c r="AH416" s="93"/>
      <c r="AI416" s="93"/>
    </row>
    <row r="417" spans="1:35" ht="24" customHeight="1">
      <c r="A417" s="95"/>
      <c r="B417" s="92"/>
      <c r="C417" s="92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  <c r="AF417" s="93"/>
      <c r="AG417" s="93"/>
      <c r="AH417" s="93"/>
      <c r="AI417" s="93"/>
    </row>
    <row r="418" spans="1:35" ht="24" customHeight="1">
      <c r="A418" s="95"/>
      <c r="B418" s="92"/>
      <c r="C418" s="92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  <c r="AF418" s="93"/>
      <c r="AG418" s="93"/>
      <c r="AH418" s="93"/>
      <c r="AI418" s="93"/>
    </row>
    <row r="419" spans="1:35" ht="24" customHeight="1">
      <c r="A419" s="95"/>
      <c r="B419" s="92"/>
      <c r="C419" s="92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  <c r="AF419" s="93"/>
      <c r="AG419" s="93"/>
      <c r="AH419" s="93"/>
      <c r="AI419" s="93"/>
    </row>
    <row r="420" spans="1:35" ht="24" customHeight="1">
      <c r="A420" s="95"/>
      <c r="B420" s="92"/>
      <c r="C420" s="92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  <c r="AF420" s="93"/>
      <c r="AG420" s="93"/>
      <c r="AH420" s="93"/>
      <c r="AI420" s="93"/>
    </row>
    <row r="421" spans="1:35" ht="24" customHeight="1">
      <c r="A421" s="95"/>
      <c r="B421" s="92"/>
      <c r="C421" s="92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  <c r="AF421" s="93"/>
      <c r="AG421" s="93"/>
      <c r="AH421" s="93"/>
      <c r="AI421" s="93"/>
    </row>
    <row r="422" spans="1:35" ht="24" customHeight="1">
      <c r="A422" s="95"/>
      <c r="B422" s="92"/>
      <c r="C422" s="92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  <c r="AF422" s="93"/>
      <c r="AG422" s="93"/>
      <c r="AH422" s="93"/>
      <c r="AI422" s="93"/>
    </row>
    <row r="423" spans="1:35" ht="24" customHeight="1">
      <c r="A423" s="95"/>
      <c r="B423" s="92"/>
      <c r="C423" s="92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  <c r="AF423" s="93"/>
      <c r="AG423" s="93"/>
      <c r="AH423" s="93"/>
      <c r="AI423" s="93"/>
    </row>
    <row r="424" spans="1:35" ht="24" customHeight="1">
      <c r="A424" s="95"/>
      <c r="B424" s="92"/>
      <c r="C424" s="92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  <c r="AF424" s="93"/>
      <c r="AG424" s="93"/>
      <c r="AH424" s="93"/>
      <c r="AI424" s="93"/>
    </row>
    <row r="425" spans="1:35" ht="24" customHeight="1">
      <c r="A425" s="95"/>
      <c r="B425" s="92"/>
      <c r="C425" s="92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  <c r="AF425" s="93"/>
      <c r="AG425" s="93"/>
      <c r="AH425" s="93"/>
      <c r="AI425" s="93"/>
    </row>
    <row r="426" spans="1:35" ht="24" customHeight="1">
      <c r="A426" s="95"/>
      <c r="B426" s="92"/>
      <c r="C426" s="92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  <c r="AF426" s="93"/>
      <c r="AG426" s="93"/>
      <c r="AH426" s="93"/>
      <c r="AI426" s="93"/>
    </row>
    <row r="427" spans="1:35" ht="24" customHeight="1">
      <c r="A427" s="95"/>
      <c r="B427" s="92"/>
      <c r="C427" s="92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  <c r="AF427" s="93"/>
      <c r="AG427" s="93"/>
      <c r="AH427" s="93"/>
      <c r="AI427" s="93"/>
    </row>
    <row r="428" spans="1:35" ht="24" customHeight="1">
      <c r="A428" s="95"/>
      <c r="B428" s="92"/>
      <c r="C428" s="92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  <c r="AF428" s="93"/>
      <c r="AG428" s="93"/>
      <c r="AH428" s="93"/>
      <c r="AI428" s="93"/>
    </row>
    <row r="429" spans="1:35" ht="24" customHeight="1">
      <c r="A429" s="95"/>
      <c r="B429" s="92"/>
      <c r="C429" s="92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93"/>
      <c r="AG429" s="93"/>
      <c r="AH429" s="93"/>
      <c r="AI429" s="93"/>
    </row>
    <row r="430" spans="1:35" ht="24" customHeight="1">
      <c r="A430" s="95"/>
      <c r="B430" s="92"/>
      <c r="C430" s="92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  <c r="AF430" s="93"/>
      <c r="AG430" s="93"/>
      <c r="AH430" s="93"/>
      <c r="AI430" s="93"/>
    </row>
    <row r="431" spans="1:35" ht="24" customHeight="1">
      <c r="A431" s="95"/>
      <c r="B431" s="92"/>
      <c r="C431" s="92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  <c r="AF431" s="93"/>
      <c r="AG431" s="93"/>
      <c r="AH431" s="93"/>
      <c r="AI431" s="93"/>
    </row>
    <row r="432" spans="1:35" ht="24" customHeight="1">
      <c r="A432" s="95"/>
      <c r="B432" s="92"/>
      <c r="C432" s="92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  <c r="AF432" s="93"/>
      <c r="AG432" s="93"/>
      <c r="AH432" s="93"/>
      <c r="AI432" s="93"/>
    </row>
    <row r="433" spans="1:35" ht="24" customHeight="1">
      <c r="A433" s="95"/>
      <c r="B433" s="92"/>
      <c r="C433" s="92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  <c r="AF433" s="93"/>
      <c r="AG433" s="93"/>
      <c r="AH433" s="93"/>
      <c r="AI433" s="93"/>
    </row>
    <row r="434" spans="1:35" ht="24" customHeight="1">
      <c r="A434" s="95"/>
      <c r="B434" s="92"/>
      <c r="C434" s="92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  <c r="AF434" s="93"/>
      <c r="AG434" s="93"/>
      <c r="AH434" s="93"/>
      <c r="AI434" s="93"/>
    </row>
    <row r="435" spans="1:35" ht="24" customHeight="1">
      <c r="A435" s="95"/>
      <c r="B435" s="92"/>
      <c r="C435" s="92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  <c r="AF435" s="93"/>
      <c r="AG435" s="93"/>
      <c r="AH435" s="93"/>
      <c r="AI435" s="93"/>
    </row>
    <row r="436" spans="1:35" ht="24" customHeight="1">
      <c r="A436" s="95"/>
      <c r="B436" s="92"/>
      <c r="C436" s="92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  <c r="AF436" s="93"/>
      <c r="AG436" s="93"/>
      <c r="AH436" s="93"/>
      <c r="AI436" s="93"/>
    </row>
    <row r="437" spans="1:35" ht="24" customHeight="1">
      <c r="A437" s="95"/>
      <c r="B437" s="92"/>
      <c r="C437" s="92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  <c r="AF437" s="93"/>
      <c r="AG437" s="93"/>
      <c r="AH437" s="93"/>
      <c r="AI437" s="93"/>
    </row>
    <row r="438" spans="1:35" ht="24" customHeight="1">
      <c r="A438" s="95"/>
      <c r="B438" s="92"/>
      <c r="C438" s="92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  <c r="AF438" s="93"/>
      <c r="AG438" s="93"/>
      <c r="AH438" s="93"/>
      <c r="AI438" s="93"/>
    </row>
    <row r="439" spans="1:35" ht="24" customHeight="1">
      <c r="A439" s="95"/>
      <c r="B439" s="92"/>
      <c r="C439" s="92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  <c r="AF439" s="93"/>
      <c r="AG439" s="93"/>
      <c r="AH439" s="93"/>
      <c r="AI439" s="93"/>
    </row>
    <row r="440" spans="1:35" ht="24" customHeight="1">
      <c r="A440" s="95"/>
      <c r="B440" s="92"/>
      <c r="C440" s="92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  <c r="AF440" s="93"/>
      <c r="AG440" s="93"/>
      <c r="AH440" s="93"/>
      <c r="AI440" s="93"/>
    </row>
    <row r="441" spans="1:35" ht="24" customHeight="1">
      <c r="A441" s="95"/>
      <c r="B441" s="92"/>
      <c r="C441" s="92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  <c r="AF441" s="93"/>
      <c r="AG441" s="93"/>
      <c r="AH441" s="93"/>
      <c r="AI441" s="93"/>
    </row>
    <row r="442" spans="1:35" ht="24" customHeight="1">
      <c r="A442" s="95"/>
      <c r="B442" s="92"/>
      <c r="C442" s="92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  <c r="AF442" s="93"/>
      <c r="AG442" s="93"/>
      <c r="AH442" s="93"/>
      <c r="AI442" s="93"/>
    </row>
    <row r="443" spans="1:35" ht="24" customHeight="1">
      <c r="A443" s="95"/>
      <c r="B443" s="92"/>
      <c r="C443" s="92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  <c r="AF443" s="93"/>
      <c r="AG443" s="93"/>
      <c r="AH443" s="93"/>
      <c r="AI443" s="93"/>
    </row>
    <row r="444" spans="1:35" ht="24" customHeight="1">
      <c r="A444" s="95"/>
      <c r="B444" s="92"/>
      <c r="C444" s="92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  <c r="AF444" s="93"/>
      <c r="AG444" s="93"/>
      <c r="AH444" s="93"/>
      <c r="AI444" s="93"/>
    </row>
    <row r="445" spans="1:35" ht="24" customHeight="1">
      <c r="A445" s="95"/>
      <c r="B445" s="92"/>
      <c r="C445" s="92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  <c r="AF445" s="93"/>
      <c r="AG445" s="93"/>
      <c r="AH445" s="93"/>
      <c r="AI445" s="93"/>
    </row>
    <row r="446" spans="1:35" ht="24" customHeight="1">
      <c r="A446" s="95"/>
      <c r="B446" s="92"/>
      <c r="C446" s="92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  <c r="AF446" s="93"/>
      <c r="AG446" s="93"/>
      <c r="AH446" s="93"/>
      <c r="AI446" s="93"/>
    </row>
    <row r="447" spans="1:35" ht="24" customHeight="1">
      <c r="A447" s="95"/>
      <c r="B447" s="92"/>
      <c r="C447" s="92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  <c r="AF447" s="93"/>
      <c r="AG447" s="93"/>
      <c r="AH447" s="93"/>
      <c r="AI447" s="93"/>
    </row>
    <row r="448" spans="1:35" ht="24" customHeight="1">
      <c r="A448" s="95"/>
      <c r="B448" s="92"/>
      <c r="C448" s="92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  <c r="AF448" s="93"/>
      <c r="AG448" s="93"/>
      <c r="AH448" s="93"/>
      <c r="AI448" s="93"/>
    </row>
    <row r="449" spans="1:35" ht="24" customHeight="1">
      <c r="A449" s="95"/>
      <c r="B449" s="92"/>
      <c r="C449" s="92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  <c r="AF449" s="93"/>
      <c r="AG449" s="93"/>
      <c r="AH449" s="93"/>
      <c r="AI449" s="93"/>
    </row>
    <row r="450" spans="1:35" ht="24" customHeight="1">
      <c r="A450" s="95"/>
      <c r="B450" s="92"/>
      <c r="C450" s="92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  <c r="AF450" s="93"/>
      <c r="AG450" s="93"/>
      <c r="AH450" s="93"/>
      <c r="AI450" s="93"/>
    </row>
    <row r="451" spans="1:35" ht="24" customHeight="1">
      <c r="A451" s="95"/>
      <c r="B451" s="92"/>
      <c r="C451" s="92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  <c r="AF451" s="93"/>
      <c r="AG451" s="93"/>
      <c r="AH451" s="93"/>
      <c r="AI451" s="93"/>
    </row>
    <row r="452" spans="1:35" ht="24" customHeight="1">
      <c r="A452" s="95"/>
      <c r="B452" s="92"/>
      <c r="C452" s="92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  <c r="AF452" s="93"/>
      <c r="AG452" s="93"/>
      <c r="AH452" s="93"/>
      <c r="AI452" s="93"/>
    </row>
    <row r="453" spans="1:35" ht="24" customHeight="1">
      <c r="A453" s="95"/>
      <c r="B453" s="92"/>
      <c r="C453" s="92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  <c r="AF453" s="93"/>
      <c r="AG453" s="93"/>
      <c r="AH453" s="93"/>
      <c r="AI453" s="93"/>
    </row>
    <row r="454" spans="1:35" ht="24" customHeight="1">
      <c r="A454" s="95"/>
      <c r="B454" s="92"/>
      <c r="C454" s="92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  <c r="AF454" s="93"/>
      <c r="AG454" s="93"/>
      <c r="AH454" s="93"/>
      <c r="AI454" s="93"/>
    </row>
    <row r="455" spans="1:35" ht="24" customHeight="1">
      <c r="A455" s="95"/>
      <c r="B455" s="92"/>
      <c r="C455" s="92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  <c r="AF455" s="93"/>
      <c r="AG455" s="93"/>
      <c r="AH455" s="93"/>
      <c r="AI455" s="93"/>
    </row>
    <row r="456" spans="1:35" ht="24" customHeight="1">
      <c r="A456" s="95"/>
      <c r="B456" s="92"/>
      <c r="C456" s="92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  <c r="AF456" s="93"/>
      <c r="AG456" s="93"/>
      <c r="AH456" s="93"/>
      <c r="AI456" s="93"/>
    </row>
    <row r="457" spans="1:35" ht="24" customHeight="1">
      <c r="A457" s="95"/>
      <c r="B457" s="92"/>
      <c r="C457" s="92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  <c r="AF457" s="93"/>
      <c r="AG457" s="93"/>
      <c r="AH457" s="93"/>
      <c r="AI457" s="93"/>
    </row>
    <row r="458" spans="1:35" ht="24" customHeight="1">
      <c r="A458" s="95"/>
      <c r="B458" s="92"/>
      <c r="C458" s="92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  <c r="AF458" s="93"/>
      <c r="AG458" s="93"/>
      <c r="AH458" s="93"/>
      <c r="AI458" s="93"/>
    </row>
    <row r="459" spans="1:35" ht="24" customHeight="1">
      <c r="A459" s="95"/>
      <c r="B459" s="92"/>
      <c r="C459" s="92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  <c r="AF459" s="93"/>
      <c r="AG459" s="93"/>
      <c r="AH459" s="93"/>
      <c r="AI459" s="93"/>
    </row>
    <row r="460" spans="1:35" ht="24" customHeight="1">
      <c r="A460" s="95"/>
      <c r="B460" s="92"/>
      <c r="C460" s="92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  <c r="AF460" s="93"/>
      <c r="AG460" s="93"/>
      <c r="AH460" s="93"/>
      <c r="AI460" s="93"/>
    </row>
    <row r="461" spans="1:35" ht="24" customHeight="1">
      <c r="A461" s="95"/>
      <c r="B461" s="92"/>
      <c r="C461" s="92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  <c r="AF461" s="93"/>
      <c r="AG461" s="93"/>
      <c r="AH461" s="93"/>
      <c r="AI461" s="93"/>
    </row>
    <row r="462" spans="1:35" ht="24" customHeight="1">
      <c r="A462" s="95"/>
      <c r="B462" s="92"/>
      <c r="C462" s="92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  <c r="AF462" s="93"/>
      <c r="AG462" s="93"/>
      <c r="AH462" s="93"/>
      <c r="AI462" s="93"/>
    </row>
    <row r="463" spans="1:35" ht="24" customHeight="1">
      <c r="A463" s="95"/>
      <c r="B463" s="92"/>
      <c r="C463" s="92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  <c r="AF463" s="93"/>
      <c r="AG463" s="93"/>
      <c r="AH463" s="93"/>
      <c r="AI463" s="93"/>
    </row>
    <row r="464" spans="1:35" ht="24" customHeight="1">
      <c r="A464" s="95"/>
      <c r="B464" s="92"/>
      <c r="C464" s="92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  <c r="AF464" s="93"/>
      <c r="AG464" s="93"/>
      <c r="AH464" s="93"/>
      <c r="AI464" s="93"/>
    </row>
    <row r="465" spans="1:35" ht="24" customHeight="1">
      <c r="A465" s="95"/>
      <c r="B465" s="92"/>
      <c r="C465" s="92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  <c r="AF465" s="93"/>
      <c r="AG465" s="93"/>
      <c r="AH465" s="93"/>
      <c r="AI465" s="93"/>
    </row>
    <row r="466" spans="1:35" ht="24" customHeight="1">
      <c r="A466" s="95"/>
      <c r="B466" s="92"/>
      <c r="C466" s="92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  <c r="AF466" s="93"/>
      <c r="AG466" s="93"/>
      <c r="AH466" s="93"/>
      <c r="AI466" s="93"/>
    </row>
    <row r="467" spans="1:35" ht="24" customHeight="1">
      <c r="A467" s="95"/>
      <c r="B467" s="92"/>
      <c r="C467" s="92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  <c r="AF467" s="93"/>
      <c r="AG467" s="93"/>
      <c r="AH467" s="93"/>
      <c r="AI467" s="93"/>
    </row>
    <row r="468" spans="1:35" ht="24" customHeight="1">
      <c r="A468" s="95"/>
      <c r="B468" s="92"/>
      <c r="C468" s="92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  <c r="AF468" s="93"/>
      <c r="AG468" s="93"/>
      <c r="AH468" s="93"/>
      <c r="AI468" s="93"/>
    </row>
    <row r="469" spans="1:35" ht="24" customHeight="1">
      <c r="A469" s="95"/>
      <c r="B469" s="92"/>
      <c r="C469" s="92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  <c r="AF469" s="93"/>
      <c r="AG469" s="93"/>
      <c r="AH469" s="93"/>
      <c r="AI469" s="93"/>
    </row>
    <row r="470" spans="1:35" ht="24" customHeight="1">
      <c r="A470" s="95"/>
      <c r="B470" s="92"/>
      <c r="C470" s="92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  <c r="AF470" s="93"/>
      <c r="AG470" s="93"/>
      <c r="AH470" s="93"/>
      <c r="AI470" s="93"/>
    </row>
    <row r="471" spans="1:35" ht="24" customHeight="1">
      <c r="A471" s="95"/>
      <c r="B471" s="92"/>
      <c r="C471" s="92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  <c r="AF471" s="93"/>
      <c r="AG471" s="93"/>
      <c r="AH471" s="93"/>
      <c r="AI471" s="93"/>
    </row>
    <row r="472" spans="1:35" ht="24" customHeight="1">
      <c r="A472" s="95"/>
      <c r="B472" s="92"/>
      <c r="C472" s="92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  <c r="AF472" s="93"/>
      <c r="AG472" s="93"/>
      <c r="AH472" s="93"/>
      <c r="AI472" s="93"/>
    </row>
    <row r="473" spans="1:35" ht="24" customHeight="1">
      <c r="A473" s="95"/>
      <c r="B473" s="92"/>
      <c r="C473" s="92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  <c r="AF473" s="93"/>
      <c r="AG473" s="93"/>
      <c r="AH473" s="93"/>
      <c r="AI473" s="93"/>
    </row>
    <row r="474" spans="1:35" ht="24" customHeight="1">
      <c r="A474" s="95"/>
      <c r="B474" s="92"/>
      <c r="C474" s="92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  <c r="AF474" s="93"/>
      <c r="AG474" s="93"/>
      <c r="AH474" s="93"/>
      <c r="AI474" s="93"/>
    </row>
    <row r="475" spans="1:35" ht="24" customHeight="1">
      <c r="A475" s="95"/>
      <c r="B475" s="92"/>
      <c r="C475" s="92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  <c r="AF475" s="93"/>
      <c r="AG475" s="93"/>
      <c r="AH475" s="93"/>
      <c r="AI475" s="93"/>
    </row>
    <row r="476" spans="1:35" ht="24" customHeight="1">
      <c r="A476" s="95"/>
      <c r="B476" s="92"/>
      <c r="C476" s="92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  <c r="AF476" s="93"/>
      <c r="AG476" s="93"/>
      <c r="AH476" s="93"/>
      <c r="AI476" s="93"/>
    </row>
    <row r="477" spans="1:35" ht="24" customHeight="1">
      <c r="A477" s="95"/>
      <c r="B477" s="92"/>
      <c r="C477" s="92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  <c r="AF477" s="93"/>
      <c r="AG477" s="93"/>
      <c r="AH477" s="93"/>
      <c r="AI477" s="93"/>
    </row>
    <row r="478" spans="1:35" ht="24" customHeight="1">
      <c r="A478" s="95"/>
      <c r="B478" s="92"/>
      <c r="C478" s="92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  <c r="AF478" s="93"/>
      <c r="AG478" s="93"/>
      <c r="AH478" s="93"/>
      <c r="AI478" s="93"/>
    </row>
    <row r="479" spans="1:35" ht="24" customHeight="1">
      <c r="A479" s="95"/>
      <c r="B479" s="92"/>
      <c r="C479" s="92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  <c r="AF479" s="93"/>
      <c r="AG479" s="93"/>
      <c r="AH479" s="93"/>
      <c r="AI479" s="93"/>
    </row>
    <row r="480" spans="1:35" ht="24" customHeight="1">
      <c r="A480" s="95"/>
      <c r="B480" s="92"/>
      <c r="C480" s="92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  <c r="AF480" s="93"/>
      <c r="AG480" s="93"/>
      <c r="AH480" s="93"/>
      <c r="AI480" s="93"/>
    </row>
    <row r="481" spans="1:35" ht="24" customHeight="1">
      <c r="A481" s="95"/>
      <c r="B481" s="92"/>
      <c r="C481" s="92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  <c r="AF481" s="93"/>
      <c r="AG481" s="93"/>
      <c r="AH481" s="93"/>
      <c r="AI481" s="93"/>
    </row>
    <row r="482" spans="1:35" ht="24" customHeight="1">
      <c r="A482" s="95"/>
      <c r="B482" s="92"/>
      <c r="C482" s="92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  <c r="AF482" s="93"/>
      <c r="AG482" s="93"/>
      <c r="AH482" s="93"/>
      <c r="AI482" s="93"/>
    </row>
    <row r="483" spans="1:35" ht="24" customHeight="1">
      <c r="A483" s="95"/>
      <c r="B483" s="92"/>
      <c r="C483" s="92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  <c r="AF483" s="93"/>
      <c r="AG483" s="93"/>
      <c r="AH483" s="93"/>
      <c r="AI483" s="93"/>
    </row>
    <row r="484" spans="1:35" ht="24" customHeight="1">
      <c r="A484" s="95"/>
      <c r="B484" s="92"/>
      <c r="C484" s="92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  <c r="AF484" s="93"/>
      <c r="AG484" s="93"/>
      <c r="AH484" s="93"/>
      <c r="AI484" s="93"/>
    </row>
    <row r="485" spans="1:35" ht="24" customHeight="1">
      <c r="A485" s="95"/>
      <c r="B485" s="92"/>
      <c r="C485" s="92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  <c r="AF485" s="93"/>
      <c r="AG485" s="93"/>
      <c r="AH485" s="93"/>
      <c r="AI485" s="93"/>
    </row>
    <row r="486" spans="1:35" ht="24" customHeight="1">
      <c r="A486" s="95"/>
      <c r="B486" s="92"/>
      <c r="C486" s="92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  <c r="AF486" s="93"/>
      <c r="AG486" s="93"/>
      <c r="AH486" s="93"/>
      <c r="AI486" s="93"/>
    </row>
    <row r="487" spans="1:35" ht="24" customHeight="1">
      <c r="A487" s="95"/>
      <c r="B487" s="92"/>
      <c r="C487" s="92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  <c r="AF487" s="93"/>
      <c r="AG487" s="93"/>
      <c r="AH487" s="93"/>
      <c r="AI487" s="93"/>
    </row>
    <row r="488" spans="1:35" ht="24" customHeight="1">
      <c r="A488" s="95"/>
      <c r="B488" s="92"/>
      <c r="C488" s="92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  <c r="AF488" s="93"/>
      <c r="AG488" s="93"/>
      <c r="AH488" s="93"/>
      <c r="AI488" s="93"/>
    </row>
    <row r="489" spans="1:35" ht="24" customHeight="1">
      <c r="A489" s="95"/>
      <c r="B489" s="92"/>
      <c r="C489" s="92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  <c r="AF489" s="93"/>
      <c r="AG489" s="93"/>
      <c r="AH489" s="93"/>
      <c r="AI489" s="93"/>
    </row>
    <row r="490" spans="1:35" ht="24" customHeight="1">
      <c r="A490" s="95"/>
      <c r="B490" s="92"/>
      <c r="C490" s="92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  <c r="AF490" s="93"/>
      <c r="AG490" s="93"/>
      <c r="AH490" s="93"/>
      <c r="AI490" s="93"/>
    </row>
    <row r="491" spans="1:35" ht="24" customHeight="1">
      <c r="A491" s="95"/>
      <c r="B491" s="92"/>
      <c r="C491" s="92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  <c r="AF491" s="93"/>
      <c r="AG491" s="93"/>
      <c r="AH491" s="93"/>
      <c r="AI491" s="93"/>
    </row>
    <row r="492" spans="1:35" ht="24" customHeight="1">
      <c r="A492" s="95"/>
      <c r="B492" s="92"/>
      <c r="C492" s="92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  <c r="AF492" s="93"/>
      <c r="AG492" s="93"/>
      <c r="AH492" s="93"/>
      <c r="AI492" s="93"/>
    </row>
    <row r="493" spans="1:35" ht="24" customHeight="1">
      <c r="A493" s="95"/>
      <c r="B493" s="92"/>
      <c r="C493" s="92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  <c r="AF493" s="93"/>
      <c r="AG493" s="93"/>
      <c r="AH493" s="93"/>
      <c r="AI493" s="93"/>
    </row>
    <row r="494" spans="1:35" ht="24" customHeight="1">
      <c r="A494" s="95"/>
      <c r="B494" s="92"/>
      <c r="C494" s="92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  <c r="AF494" s="93"/>
      <c r="AG494" s="93"/>
      <c r="AH494" s="93"/>
      <c r="AI494" s="93"/>
    </row>
    <row r="495" spans="1:35" ht="24" customHeight="1">
      <c r="A495" s="95"/>
      <c r="B495" s="92"/>
      <c r="C495" s="92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  <c r="AF495" s="93"/>
      <c r="AG495" s="93"/>
      <c r="AH495" s="93"/>
      <c r="AI495" s="93"/>
    </row>
    <row r="496" spans="1:35" ht="24" customHeight="1">
      <c r="A496" s="95"/>
      <c r="B496" s="92"/>
      <c r="C496" s="92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  <c r="AF496" s="93"/>
      <c r="AG496" s="93"/>
      <c r="AH496" s="93"/>
      <c r="AI496" s="93"/>
    </row>
    <row r="497" spans="1:35" ht="24" customHeight="1">
      <c r="A497" s="95"/>
      <c r="B497" s="92"/>
      <c r="C497" s="92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  <c r="AF497" s="93"/>
      <c r="AG497" s="93"/>
      <c r="AH497" s="93"/>
      <c r="AI497" s="93"/>
    </row>
    <row r="498" spans="1:35" ht="24" customHeight="1">
      <c r="A498" s="95"/>
      <c r="B498" s="92"/>
      <c r="C498" s="92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  <c r="AF498" s="93"/>
      <c r="AG498" s="93"/>
      <c r="AH498" s="93"/>
      <c r="AI498" s="93"/>
    </row>
    <row r="499" spans="1:35" ht="24" customHeight="1">
      <c r="A499" s="95"/>
      <c r="B499" s="92"/>
      <c r="C499" s="92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  <c r="AF499" s="93"/>
      <c r="AG499" s="93"/>
      <c r="AH499" s="93"/>
      <c r="AI499" s="93"/>
    </row>
    <row r="500" spans="1:35" ht="24" customHeight="1">
      <c r="A500" s="95"/>
      <c r="B500" s="92"/>
      <c r="C500" s="92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  <c r="AF500" s="93"/>
      <c r="AG500" s="93"/>
      <c r="AH500" s="93"/>
      <c r="AI500" s="93"/>
    </row>
    <row r="501" spans="1:35" ht="24" customHeight="1">
      <c r="A501" s="95"/>
      <c r="B501" s="92"/>
      <c r="C501" s="92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  <c r="AF501" s="93"/>
      <c r="AG501" s="93"/>
      <c r="AH501" s="93"/>
      <c r="AI501" s="93"/>
    </row>
    <row r="502" spans="1:35" ht="24" customHeight="1">
      <c r="A502" s="95"/>
      <c r="B502" s="92"/>
      <c r="C502" s="92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  <c r="AF502" s="93"/>
      <c r="AG502" s="93"/>
      <c r="AH502" s="93"/>
      <c r="AI502" s="93"/>
    </row>
    <row r="503" spans="1:35" ht="24" customHeight="1">
      <c r="A503" s="95"/>
      <c r="B503" s="92"/>
      <c r="C503" s="92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  <c r="AF503" s="93"/>
      <c r="AG503" s="93"/>
      <c r="AH503" s="93"/>
      <c r="AI503" s="93"/>
    </row>
    <row r="504" spans="1:35" ht="24" customHeight="1">
      <c r="A504" s="95"/>
      <c r="B504" s="92"/>
      <c r="C504" s="92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  <c r="AF504" s="93"/>
      <c r="AG504" s="93"/>
      <c r="AH504" s="93"/>
      <c r="AI504" s="93"/>
    </row>
    <row r="505" spans="1:35" ht="24" customHeight="1">
      <c r="A505" s="95"/>
      <c r="B505" s="92"/>
      <c r="C505" s="92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  <c r="AF505" s="93"/>
      <c r="AG505" s="93"/>
      <c r="AH505" s="93"/>
      <c r="AI505" s="93"/>
    </row>
    <row r="506" spans="1:35" ht="24" customHeight="1">
      <c r="A506" s="95"/>
      <c r="B506" s="92"/>
      <c r="C506" s="92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  <c r="AF506" s="93"/>
      <c r="AG506" s="93"/>
      <c r="AH506" s="93"/>
      <c r="AI506" s="93"/>
    </row>
    <row r="507" spans="1:35" ht="24" customHeight="1">
      <c r="A507" s="95"/>
      <c r="B507" s="92"/>
      <c r="C507" s="92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  <c r="AF507" s="93"/>
      <c r="AG507" s="93"/>
      <c r="AH507" s="93"/>
      <c r="AI507" s="93"/>
    </row>
    <row r="508" spans="1:35" ht="24" customHeight="1">
      <c r="A508" s="95"/>
      <c r="B508" s="92"/>
      <c r="C508" s="92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  <c r="AF508" s="93"/>
      <c r="AG508" s="93"/>
      <c r="AH508" s="93"/>
      <c r="AI508" s="93"/>
    </row>
    <row r="509" spans="1:35" ht="24" customHeight="1">
      <c r="A509" s="95"/>
      <c r="B509" s="92"/>
      <c r="C509" s="92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  <c r="AF509" s="93"/>
      <c r="AG509" s="93"/>
      <c r="AH509" s="93"/>
      <c r="AI509" s="93"/>
    </row>
    <row r="510" spans="1:35" ht="24" customHeight="1">
      <c r="A510" s="95"/>
      <c r="B510" s="92"/>
      <c r="C510" s="92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  <c r="AF510" s="93"/>
      <c r="AG510" s="93"/>
      <c r="AH510" s="93"/>
      <c r="AI510" s="93"/>
    </row>
    <row r="511" spans="1:35" ht="24" customHeight="1">
      <c r="A511" s="95"/>
      <c r="B511" s="92"/>
      <c r="C511" s="92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  <c r="AF511" s="93"/>
      <c r="AG511" s="93"/>
      <c r="AH511" s="93"/>
      <c r="AI511" s="93"/>
    </row>
    <row r="512" spans="1:35" ht="24" customHeight="1">
      <c r="A512" s="95"/>
      <c r="B512" s="92"/>
      <c r="C512" s="92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  <c r="AF512" s="93"/>
      <c r="AG512" s="93"/>
      <c r="AH512" s="93"/>
      <c r="AI512" s="93"/>
    </row>
    <row r="513" spans="1:35" ht="24" customHeight="1">
      <c r="A513" s="95"/>
      <c r="B513" s="92"/>
      <c r="C513" s="92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  <c r="AF513" s="93"/>
      <c r="AG513" s="93"/>
      <c r="AH513" s="93"/>
      <c r="AI513" s="93"/>
    </row>
    <row r="514" spans="1:35" ht="24" customHeight="1">
      <c r="A514" s="95"/>
      <c r="B514" s="92"/>
      <c r="C514" s="92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  <c r="AF514" s="93"/>
      <c r="AG514" s="93"/>
      <c r="AH514" s="93"/>
      <c r="AI514" s="93"/>
    </row>
    <row r="515" spans="1:35" ht="24" customHeight="1">
      <c r="A515" s="95"/>
      <c r="B515" s="92"/>
      <c r="C515" s="92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  <c r="AF515" s="93"/>
      <c r="AG515" s="93"/>
      <c r="AH515" s="93"/>
      <c r="AI515" s="93"/>
    </row>
    <row r="516" spans="1:35" ht="24" customHeight="1">
      <c r="A516" s="95"/>
      <c r="B516" s="92"/>
      <c r="C516" s="92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  <c r="AF516" s="93"/>
      <c r="AG516" s="93"/>
      <c r="AH516" s="93"/>
      <c r="AI516" s="93"/>
    </row>
    <row r="517" spans="1:35" ht="24" customHeight="1">
      <c r="A517" s="95"/>
      <c r="B517" s="92"/>
      <c r="C517" s="92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  <c r="AF517" s="93"/>
      <c r="AG517" s="93"/>
      <c r="AH517" s="93"/>
      <c r="AI517" s="93"/>
    </row>
    <row r="518" spans="1:35" ht="24" customHeight="1">
      <c r="A518" s="95"/>
      <c r="B518" s="92"/>
      <c r="C518" s="92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  <c r="AF518" s="93"/>
      <c r="AG518" s="93"/>
      <c r="AH518" s="93"/>
      <c r="AI518" s="93"/>
    </row>
    <row r="519" spans="1:35" ht="24" customHeight="1">
      <c r="A519" s="95"/>
      <c r="B519" s="92"/>
      <c r="C519" s="92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  <c r="AF519" s="93"/>
      <c r="AG519" s="93"/>
      <c r="AH519" s="93"/>
      <c r="AI519" s="93"/>
    </row>
    <row r="520" spans="1:35" ht="24" customHeight="1">
      <c r="A520" s="95"/>
      <c r="B520" s="92"/>
      <c r="C520" s="92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  <c r="AF520" s="93"/>
      <c r="AG520" s="93"/>
      <c r="AH520" s="93"/>
      <c r="AI520" s="93"/>
    </row>
    <row r="521" spans="1:35" ht="24" customHeight="1">
      <c r="A521" s="95"/>
      <c r="B521" s="92"/>
      <c r="C521" s="92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  <c r="AF521" s="93"/>
      <c r="AG521" s="93"/>
      <c r="AH521" s="93"/>
      <c r="AI521" s="93"/>
    </row>
    <row r="522" spans="1:35" ht="24" customHeight="1">
      <c r="A522" s="95"/>
      <c r="B522" s="92"/>
      <c r="C522" s="92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  <c r="AF522" s="93"/>
      <c r="AG522" s="93"/>
      <c r="AH522" s="93"/>
      <c r="AI522" s="93"/>
    </row>
    <row r="523" spans="1:35" ht="24" customHeight="1">
      <c r="A523" s="95"/>
      <c r="B523" s="92"/>
      <c r="C523" s="92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  <c r="AF523" s="93"/>
      <c r="AG523" s="93"/>
      <c r="AH523" s="93"/>
      <c r="AI523" s="93"/>
    </row>
    <row r="524" spans="1:35" ht="24" customHeight="1">
      <c r="A524" s="95"/>
      <c r="B524" s="92"/>
      <c r="C524" s="92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  <c r="AF524" s="93"/>
      <c r="AG524" s="93"/>
      <c r="AH524" s="93"/>
      <c r="AI524" s="93"/>
    </row>
    <row r="525" spans="1:35" ht="24" customHeight="1">
      <c r="A525" s="95"/>
      <c r="B525" s="92"/>
      <c r="C525" s="92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  <c r="AF525" s="93"/>
      <c r="AG525" s="93"/>
      <c r="AH525" s="93"/>
      <c r="AI525" s="93"/>
    </row>
    <row r="526" spans="1:35" ht="24" customHeight="1">
      <c r="A526" s="95"/>
      <c r="B526" s="92"/>
      <c r="C526" s="92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  <c r="AF526" s="93"/>
      <c r="AG526" s="93"/>
      <c r="AH526" s="93"/>
      <c r="AI526" s="93"/>
    </row>
    <row r="527" spans="1:35" ht="24" customHeight="1">
      <c r="A527" s="95"/>
      <c r="B527" s="92"/>
      <c r="C527" s="92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  <c r="AF527" s="93"/>
      <c r="AG527" s="93"/>
      <c r="AH527" s="93"/>
      <c r="AI527" s="93"/>
    </row>
    <row r="528" spans="1:35" ht="24" customHeight="1">
      <c r="A528" s="95"/>
      <c r="B528" s="92"/>
      <c r="C528" s="92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  <c r="AF528" s="93"/>
      <c r="AG528" s="93"/>
      <c r="AH528" s="93"/>
      <c r="AI528" s="93"/>
    </row>
    <row r="529" spans="1:35" ht="24" customHeight="1">
      <c r="A529" s="95"/>
      <c r="B529" s="92"/>
      <c r="C529" s="92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  <c r="AF529" s="93"/>
      <c r="AG529" s="93"/>
      <c r="AH529" s="93"/>
      <c r="AI529" s="93"/>
    </row>
    <row r="530" spans="1:35" ht="24" customHeight="1">
      <c r="A530" s="95"/>
      <c r="B530" s="92"/>
      <c r="C530" s="92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  <c r="AF530" s="93"/>
      <c r="AG530" s="93"/>
      <c r="AH530" s="93"/>
      <c r="AI530" s="93"/>
    </row>
    <row r="531" spans="1:35" ht="24" customHeight="1">
      <c r="A531" s="95"/>
      <c r="B531" s="92"/>
      <c r="C531" s="92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  <c r="AF531" s="93"/>
      <c r="AG531" s="93"/>
      <c r="AH531" s="93"/>
      <c r="AI531" s="93"/>
    </row>
    <row r="532" spans="1:35" ht="24" customHeight="1">
      <c r="A532" s="95"/>
      <c r="B532" s="92"/>
      <c r="C532" s="92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  <c r="AF532" s="93"/>
      <c r="AG532" s="93"/>
      <c r="AH532" s="93"/>
      <c r="AI532" s="93"/>
    </row>
    <row r="533" spans="1:35" ht="24" customHeight="1">
      <c r="A533" s="95"/>
      <c r="B533" s="92"/>
      <c r="C533" s="92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  <c r="AF533" s="93"/>
      <c r="AG533" s="93"/>
      <c r="AH533" s="93"/>
      <c r="AI533" s="93"/>
    </row>
    <row r="534" spans="1:35" ht="24" customHeight="1">
      <c r="A534" s="95"/>
      <c r="B534" s="92"/>
      <c r="C534" s="92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  <c r="AF534" s="93"/>
      <c r="AG534" s="93"/>
      <c r="AH534" s="93"/>
      <c r="AI534" s="93"/>
    </row>
    <row r="535" spans="1:35" ht="24" customHeight="1">
      <c r="A535" s="95"/>
      <c r="B535" s="92"/>
      <c r="C535" s="92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  <c r="AF535" s="93"/>
      <c r="AG535" s="93"/>
      <c r="AH535" s="93"/>
      <c r="AI535" s="93"/>
    </row>
    <row r="536" spans="1:35" ht="24" customHeight="1">
      <c r="A536" s="95"/>
      <c r="B536" s="92"/>
      <c r="C536" s="92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  <c r="AF536" s="93"/>
      <c r="AG536" s="93"/>
      <c r="AH536" s="93"/>
      <c r="AI536" s="93"/>
    </row>
    <row r="537" spans="1:35" ht="24" customHeight="1">
      <c r="A537" s="95"/>
      <c r="B537" s="92"/>
      <c r="C537" s="92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  <c r="AF537" s="93"/>
      <c r="AG537" s="93"/>
      <c r="AH537" s="93"/>
      <c r="AI537" s="93"/>
    </row>
    <row r="538" spans="1:35" ht="24" customHeight="1">
      <c r="A538" s="95"/>
      <c r="B538" s="92"/>
      <c r="C538" s="92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  <c r="AF538" s="93"/>
      <c r="AG538" s="93"/>
      <c r="AH538" s="93"/>
      <c r="AI538" s="93"/>
    </row>
    <row r="539" spans="1:35" ht="24" customHeight="1">
      <c r="A539" s="95"/>
      <c r="B539" s="92"/>
      <c r="C539" s="92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  <c r="AF539" s="93"/>
      <c r="AG539" s="93"/>
      <c r="AH539" s="93"/>
      <c r="AI539" s="93"/>
    </row>
    <row r="540" spans="1:35" ht="24" customHeight="1">
      <c r="A540" s="95"/>
      <c r="B540" s="92"/>
      <c r="C540" s="92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  <c r="AF540" s="93"/>
      <c r="AG540" s="93"/>
      <c r="AH540" s="93"/>
      <c r="AI540" s="93"/>
    </row>
    <row r="541" spans="1:35" ht="24" customHeight="1">
      <c r="A541" s="95"/>
      <c r="B541" s="92"/>
      <c r="C541" s="92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  <c r="AF541" s="93"/>
      <c r="AG541" s="93"/>
      <c r="AH541" s="93"/>
      <c r="AI541" s="93"/>
    </row>
    <row r="542" spans="1:35" ht="24" customHeight="1">
      <c r="A542" s="95"/>
      <c r="B542" s="92"/>
      <c r="C542" s="92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  <c r="AF542" s="93"/>
      <c r="AG542" s="93"/>
      <c r="AH542" s="93"/>
      <c r="AI542" s="93"/>
    </row>
    <row r="543" spans="1:35" ht="24" customHeight="1">
      <c r="A543" s="95"/>
      <c r="B543" s="92"/>
      <c r="C543" s="92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  <c r="AF543" s="93"/>
      <c r="AG543" s="93"/>
      <c r="AH543" s="93"/>
      <c r="AI543" s="93"/>
    </row>
    <row r="544" spans="1:35" ht="24" customHeight="1">
      <c r="A544" s="95"/>
      <c r="B544" s="92"/>
      <c r="C544" s="92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  <c r="AF544" s="93"/>
      <c r="AG544" s="93"/>
      <c r="AH544" s="93"/>
      <c r="AI544" s="93"/>
    </row>
    <row r="545" spans="1:35" ht="24" customHeight="1">
      <c r="A545" s="95"/>
      <c r="B545" s="92"/>
      <c r="C545" s="92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  <c r="AF545" s="93"/>
      <c r="AG545" s="93"/>
      <c r="AH545" s="93"/>
      <c r="AI545" s="93"/>
    </row>
    <row r="546" spans="1:35" ht="24" customHeight="1">
      <c r="A546" s="95"/>
      <c r="B546" s="92"/>
      <c r="C546" s="92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  <c r="AF546" s="93"/>
      <c r="AG546" s="93"/>
      <c r="AH546" s="93"/>
      <c r="AI546" s="93"/>
    </row>
    <row r="547" spans="1:35" ht="24" customHeight="1">
      <c r="A547" s="95"/>
      <c r="B547" s="92"/>
      <c r="C547" s="92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  <c r="AF547" s="93"/>
      <c r="AG547" s="93"/>
      <c r="AH547" s="93"/>
      <c r="AI547" s="93"/>
    </row>
    <row r="548" spans="1:35" ht="24" customHeight="1">
      <c r="A548" s="95"/>
      <c r="B548" s="92"/>
      <c r="C548" s="92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  <c r="AF548" s="93"/>
      <c r="AG548" s="93"/>
      <c r="AH548" s="93"/>
      <c r="AI548" s="93"/>
    </row>
    <row r="549" spans="1:35" ht="24" customHeight="1">
      <c r="A549" s="95"/>
      <c r="B549" s="92"/>
      <c r="C549" s="92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  <c r="AF549" s="93"/>
      <c r="AG549" s="93"/>
      <c r="AH549" s="93"/>
      <c r="AI549" s="93"/>
    </row>
    <row r="550" spans="1:35" ht="24" customHeight="1">
      <c r="A550" s="95"/>
      <c r="B550" s="92"/>
      <c r="C550" s="92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  <c r="AF550" s="93"/>
      <c r="AG550" s="93"/>
      <c r="AH550" s="93"/>
      <c r="AI550" s="93"/>
    </row>
    <row r="551" spans="1:35" ht="24" customHeight="1">
      <c r="A551" s="95"/>
      <c r="B551" s="92"/>
      <c r="C551" s="92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  <c r="AF551" s="93"/>
      <c r="AG551" s="93"/>
      <c r="AH551" s="93"/>
      <c r="AI551" s="93"/>
    </row>
    <row r="552" spans="1:35" ht="24" customHeight="1">
      <c r="A552" s="95"/>
      <c r="B552" s="92"/>
      <c r="C552" s="92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  <c r="AF552" s="93"/>
      <c r="AG552" s="93"/>
      <c r="AH552" s="93"/>
      <c r="AI552" s="93"/>
    </row>
    <row r="553" spans="1:35" ht="24" customHeight="1">
      <c r="A553" s="95"/>
      <c r="B553" s="92"/>
      <c r="C553" s="92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  <c r="AF553" s="93"/>
      <c r="AG553" s="93"/>
      <c r="AH553" s="93"/>
      <c r="AI553" s="93"/>
    </row>
    <row r="554" spans="1:35" ht="24" customHeight="1">
      <c r="A554" s="95"/>
      <c r="B554" s="92"/>
      <c r="C554" s="92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  <c r="AF554" s="93"/>
      <c r="AG554" s="93"/>
      <c r="AH554" s="93"/>
      <c r="AI554" s="93"/>
    </row>
    <row r="555" spans="1:35" ht="24" customHeight="1">
      <c r="A555" s="95"/>
      <c r="B555" s="92"/>
      <c r="C555" s="92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  <c r="AF555" s="93"/>
      <c r="AG555" s="93"/>
      <c r="AH555" s="93"/>
      <c r="AI555" s="93"/>
    </row>
    <row r="556" spans="1:35" ht="24" customHeight="1">
      <c r="A556" s="95"/>
      <c r="B556" s="92"/>
      <c r="C556" s="92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  <c r="AF556" s="93"/>
      <c r="AG556" s="93"/>
      <c r="AH556" s="93"/>
      <c r="AI556" s="93"/>
    </row>
    <row r="557" spans="1:35" ht="24" customHeight="1">
      <c r="A557" s="95"/>
      <c r="B557" s="92"/>
      <c r="C557" s="92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  <c r="AF557" s="93"/>
      <c r="AG557" s="93"/>
      <c r="AH557" s="93"/>
      <c r="AI557" s="93"/>
    </row>
    <row r="558" spans="1:35" ht="24" customHeight="1">
      <c r="A558" s="95"/>
      <c r="B558" s="92"/>
      <c r="C558" s="92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  <c r="AF558" s="93"/>
      <c r="AG558" s="93"/>
      <c r="AH558" s="93"/>
      <c r="AI558" s="93"/>
    </row>
    <row r="559" spans="1:35" ht="24" customHeight="1">
      <c r="A559" s="95"/>
      <c r="B559" s="92"/>
      <c r="C559" s="92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  <c r="AF559" s="93"/>
      <c r="AG559" s="93"/>
      <c r="AH559" s="93"/>
      <c r="AI559" s="93"/>
    </row>
    <row r="560" spans="1:35" ht="24" customHeight="1">
      <c r="A560" s="95"/>
      <c r="B560" s="92"/>
      <c r="C560" s="92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  <c r="AF560" s="93"/>
      <c r="AG560" s="93"/>
      <c r="AH560" s="93"/>
      <c r="AI560" s="93"/>
    </row>
    <row r="561" spans="1:35" ht="24" customHeight="1">
      <c r="A561" s="95"/>
      <c r="B561" s="92"/>
      <c r="C561" s="92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  <c r="AF561" s="93"/>
      <c r="AG561" s="93"/>
      <c r="AH561" s="93"/>
      <c r="AI561" s="93"/>
    </row>
    <row r="562" spans="1:35" ht="24" customHeight="1">
      <c r="A562" s="95"/>
      <c r="B562" s="92"/>
      <c r="C562" s="92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  <c r="AF562" s="93"/>
      <c r="AG562" s="93"/>
      <c r="AH562" s="93"/>
      <c r="AI562" s="93"/>
    </row>
    <row r="563" spans="1:35" ht="24" customHeight="1">
      <c r="A563" s="95"/>
      <c r="B563" s="92"/>
      <c r="C563" s="92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  <c r="AF563" s="93"/>
      <c r="AG563" s="93"/>
      <c r="AH563" s="93"/>
      <c r="AI563" s="93"/>
    </row>
    <row r="564" spans="1:35" ht="24" customHeight="1">
      <c r="A564" s="95"/>
      <c r="B564" s="92"/>
      <c r="C564" s="92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  <c r="AF564" s="93"/>
      <c r="AG564" s="93"/>
      <c r="AH564" s="93"/>
      <c r="AI564" s="93"/>
    </row>
    <row r="565" spans="1:35" ht="24" customHeight="1">
      <c r="A565" s="95"/>
      <c r="B565" s="92"/>
      <c r="C565" s="92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  <c r="AF565" s="93"/>
      <c r="AG565" s="93"/>
      <c r="AH565" s="93"/>
      <c r="AI565" s="93"/>
    </row>
    <row r="566" spans="1:35" ht="24" customHeight="1">
      <c r="A566" s="95"/>
      <c r="B566" s="92"/>
      <c r="C566" s="92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  <c r="AF566" s="93"/>
      <c r="AG566" s="93"/>
      <c r="AH566" s="93"/>
      <c r="AI566" s="93"/>
    </row>
    <row r="567" spans="1:35" ht="24" customHeight="1">
      <c r="A567" s="95"/>
      <c r="B567" s="92"/>
      <c r="C567" s="92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  <c r="AF567" s="93"/>
      <c r="AG567" s="93"/>
      <c r="AH567" s="93"/>
      <c r="AI567" s="93"/>
    </row>
    <row r="568" spans="1:35" ht="24" customHeight="1">
      <c r="A568" s="95"/>
      <c r="B568" s="92"/>
      <c r="C568" s="92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  <c r="AF568" s="93"/>
      <c r="AG568" s="93"/>
      <c r="AH568" s="93"/>
      <c r="AI568" s="93"/>
    </row>
    <row r="569" spans="1:35" ht="24" customHeight="1">
      <c r="A569" s="95"/>
      <c r="B569" s="92"/>
      <c r="C569" s="92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  <c r="AF569" s="93"/>
      <c r="AG569" s="93"/>
      <c r="AH569" s="93"/>
      <c r="AI569" s="93"/>
    </row>
    <row r="570" spans="1:35" ht="24" customHeight="1">
      <c r="A570" s="95"/>
      <c r="B570" s="92"/>
      <c r="C570" s="92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  <c r="AF570" s="93"/>
      <c r="AG570" s="93"/>
      <c r="AH570" s="93"/>
      <c r="AI570" s="93"/>
    </row>
    <row r="571" spans="1:35" ht="24" customHeight="1">
      <c r="A571" s="95"/>
      <c r="B571" s="92"/>
      <c r="C571" s="92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  <c r="AF571" s="93"/>
      <c r="AG571" s="93"/>
      <c r="AH571" s="93"/>
      <c r="AI571" s="93"/>
    </row>
    <row r="572" spans="1:35" ht="24" customHeight="1">
      <c r="A572" s="95"/>
      <c r="B572" s="92"/>
      <c r="C572" s="92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  <c r="AF572" s="93"/>
      <c r="AG572" s="93"/>
      <c r="AH572" s="93"/>
      <c r="AI572" s="93"/>
    </row>
    <row r="573" spans="1:35" ht="24" customHeight="1">
      <c r="A573" s="95"/>
      <c r="B573" s="92"/>
      <c r="C573" s="92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  <c r="AF573" s="93"/>
      <c r="AG573" s="93"/>
      <c r="AH573" s="93"/>
      <c r="AI573" s="93"/>
    </row>
    <row r="574" spans="1:35" ht="24" customHeight="1">
      <c r="A574" s="95"/>
      <c r="B574" s="92"/>
      <c r="C574" s="92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  <c r="AF574" s="93"/>
      <c r="AG574" s="93"/>
      <c r="AH574" s="93"/>
      <c r="AI574" s="93"/>
    </row>
    <row r="575" spans="1:35" ht="24" customHeight="1">
      <c r="A575" s="95"/>
      <c r="B575" s="92"/>
      <c r="C575" s="92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  <c r="AF575" s="93"/>
      <c r="AG575" s="93"/>
      <c r="AH575" s="93"/>
      <c r="AI575" s="93"/>
    </row>
    <row r="576" spans="1:35" ht="24" customHeight="1">
      <c r="A576" s="95"/>
      <c r="B576" s="92"/>
      <c r="C576" s="92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  <c r="AF576" s="93"/>
      <c r="AG576" s="93"/>
      <c r="AH576" s="93"/>
      <c r="AI576" s="93"/>
    </row>
    <row r="577" spans="1:35" ht="24" customHeight="1">
      <c r="A577" s="95"/>
      <c r="B577" s="92"/>
      <c r="C577" s="92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  <c r="AF577" s="93"/>
      <c r="AG577" s="93"/>
      <c r="AH577" s="93"/>
      <c r="AI577" s="93"/>
    </row>
    <row r="578" spans="1:35" ht="24" customHeight="1">
      <c r="A578" s="95"/>
      <c r="B578" s="92"/>
      <c r="C578" s="92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  <c r="AF578" s="93"/>
      <c r="AG578" s="93"/>
      <c r="AH578" s="93"/>
      <c r="AI578" s="93"/>
    </row>
    <row r="579" spans="1:35" ht="24" customHeight="1">
      <c r="A579" s="95"/>
      <c r="B579" s="92"/>
      <c r="C579" s="92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  <c r="AF579" s="93"/>
      <c r="AG579" s="93"/>
      <c r="AH579" s="93"/>
      <c r="AI579" s="93"/>
    </row>
    <row r="580" spans="1:35" ht="24" customHeight="1">
      <c r="A580" s="95"/>
      <c r="B580" s="92"/>
      <c r="C580" s="92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  <c r="AF580" s="93"/>
      <c r="AG580" s="93"/>
      <c r="AH580" s="93"/>
      <c r="AI580" s="93"/>
    </row>
    <row r="581" spans="1:35" ht="24" customHeight="1">
      <c r="A581" s="95"/>
      <c r="B581" s="92"/>
      <c r="C581" s="92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  <c r="AF581" s="93"/>
      <c r="AG581" s="93"/>
      <c r="AH581" s="93"/>
      <c r="AI581" s="93"/>
    </row>
    <row r="582" spans="1:35" ht="24" customHeight="1">
      <c r="A582" s="95"/>
      <c r="B582" s="92"/>
      <c r="C582" s="92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  <c r="AF582" s="93"/>
      <c r="AG582" s="93"/>
      <c r="AH582" s="93"/>
      <c r="AI582" s="93"/>
    </row>
    <row r="583" spans="1:35" ht="24" customHeight="1">
      <c r="A583" s="95"/>
      <c r="B583" s="92"/>
      <c r="C583" s="92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  <c r="AF583" s="93"/>
      <c r="AG583" s="93"/>
      <c r="AH583" s="93"/>
      <c r="AI583" s="93"/>
    </row>
    <row r="584" spans="1:35" ht="24" customHeight="1">
      <c r="A584" s="95"/>
      <c r="B584" s="92"/>
      <c r="C584" s="92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  <c r="AF584" s="93"/>
      <c r="AG584" s="93"/>
      <c r="AH584" s="93"/>
      <c r="AI584" s="93"/>
    </row>
    <row r="585" spans="1:35" ht="24" customHeight="1">
      <c r="A585" s="95"/>
      <c r="B585" s="92"/>
      <c r="C585" s="92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  <c r="AF585" s="93"/>
      <c r="AG585" s="93"/>
      <c r="AH585" s="93"/>
      <c r="AI585" s="93"/>
    </row>
    <row r="586" spans="1:35" ht="24" customHeight="1">
      <c r="A586" s="95"/>
      <c r="B586" s="92"/>
      <c r="C586" s="92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  <c r="AF586" s="93"/>
      <c r="AG586" s="93"/>
      <c r="AH586" s="93"/>
      <c r="AI586" s="93"/>
    </row>
    <row r="587" spans="1:35" ht="24" customHeight="1">
      <c r="A587" s="95"/>
      <c r="B587" s="92"/>
      <c r="C587" s="92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  <c r="AF587" s="93"/>
      <c r="AG587" s="93"/>
      <c r="AH587" s="93"/>
      <c r="AI587" s="93"/>
    </row>
    <row r="588" spans="1:35" ht="24" customHeight="1">
      <c r="A588" s="95"/>
      <c r="B588" s="92"/>
      <c r="C588" s="92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  <c r="AF588" s="93"/>
      <c r="AG588" s="93"/>
      <c r="AH588" s="93"/>
      <c r="AI588" s="93"/>
    </row>
    <row r="589" spans="1:35" ht="24" customHeight="1">
      <c r="A589" s="95"/>
      <c r="B589" s="92"/>
      <c r="C589" s="92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  <c r="AF589" s="93"/>
      <c r="AG589" s="93"/>
      <c r="AH589" s="93"/>
      <c r="AI589" s="93"/>
    </row>
    <row r="590" spans="1:35" ht="24" customHeight="1">
      <c r="A590" s="95"/>
      <c r="B590" s="92"/>
      <c r="C590" s="92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  <c r="AF590" s="93"/>
      <c r="AG590" s="93"/>
      <c r="AH590" s="93"/>
      <c r="AI590" s="93"/>
    </row>
    <row r="591" spans="1:35" ht="24" customHeight="1">
      <c r="A591" s="95"/>
      <c r="B591" s="92"/>
      <c r="C591" s="92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  <c r="AF591" s="93"/>
      <c r="AG591" s="93"/>
      <c r="AH591" s="93"/>
      <c r="AI591" s="93"/>
    </row>
    <row r="592" spans="1:35" ht="24" customHeight="1">
      <c r="A592" s="95"/>
      <c r="B592" s="92"/>
      <c r="C592" s="92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  <c r="AF592" s="93"/>
      <c r="AG592" s="93"/>
      <c r="AH592" s="93"/>
      <c r="AI592" s="93"/>
    </row>
    <row r="593" spans="1:35" ht="24" customHeight="1">
      <c r="A593" s="95"/>
      <c r="B593" s="92"/>
      <c r="C593" s="92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  <c r="AF593" s="93"/>
      <c r="AG593" s="93"/>
      <c r="AH593" s="93"/>
      <c r="AI593" s="93"/>
    </row>
    <row r="594" spans="1:35" ht="24" customHeight="1">
      <c r="A594" s="95"/>
      <c r="B594" s="92"/>
      <c r="C594" s="92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  <c r="AF594" s="93"/>
      <c r="AG594" s="93"/>
      <c r="AH594" s="93"/>
      <c r="AI594" s="93"/>
    </row>
    <row r="595" spans="1:35" ht="24" customHeight="1">
      <c r="A595" s="95"/>
      <c r="B595" s="92"/>
      <c r="C595" s="92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  <c r="AF595" s="93"/>
      <c r="AG595" s="93"/>
      <c r="AH595" s="93"/>
      <c r="AI595" s="93"/>
    </row>
    <row r="596" spans="1:35" ht="24" customHeight="1">
      <c r="A596" s="95"/>
      <c r="B596" s="92"/>
      <c r="C596" s="92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  <c r="AF596" s="93"/>
      <c r="AG596" s="93"/>
      <c r="AH596" s="93"/>
      <c r="AI596" s="93"/>
    </row>
    <row r="597" spans="1:35" ht="24" customHeight="1">
      <c r="A597" s="95"/>
      <c r="B597" s="92"/>
      <c r="C597" s="92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  <c r="AF597" s="93"/>
      <c r="AG597" s="93"/>
      <c r="AH597" s="93"/>
      <c r="AI597" s="93"/>
    </row>
    <row r="598" spans="1:35" ht="24" customHeight="1">
      <c r="A598" s="95"/>
      <c r="B598" s="92"/>
      <c r="C598" s="92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  <c r="AF598" s="93"/>
      <c r="AG598" s="93"/>
      <c r="AH598" s="93"/>
      <c r="AI598" s="93"/>
    </row>
    <row r="599" spans="1:35" ht="24" customHeight="1">
      <c r="A599" s="95"/>
      <c r="B599" s="92"/>
      <c r="C599" s="92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  <c r="AF599" s="93"/>
      <c r="AG599" s="93"/>
      <c r="AH599" s="93"/>
      <c r="AI599" s="93"/>
    </row>
    <row r="600" spans="1:35" ht="24" customHeight="1">
      <c r="A600" s="95"/>
      <c r="B600" s="92"/>
      <c r="C600" s="92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  <c r="AF600" s="93"/>
      <c r="AG600" s="93"/>
      <c r="AH600" s="93"/>
      <c r="AI600" s="93"/>
    </row>
    <row r="601" spans="1:35" ht="24" customHeight="1">
      <c r="A601" s="95"/>
      <c r="B601" s="92"/>
      <c r="C601" s="92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  <c r="AF601" s="93"/>
      <c r="AG601" s="93"/>
      <c r="AH601" s="93"/>
      <c r="AI601" s="93"/>
    </row>
    <row r="602" spans="1:35" ht="24" customHeight="1">
      <c r="A602" s="95"/>
      <c r="B602" s="92"/>
      <c r="C602" s="92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  <c r="AF602" s="93"/>
      <c r="AG602" s="93"/>
      <c r="AH602" s="93"/>
      <c r="AI602" s="93"/>
    </row>
    <row r="603" spans="1:35" ht="24" customHeight="1">
      <c r="A603" s="95"/>
      <c r="B603" s="92"/>
      <c r="C603" s="92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  <c r="AF603" s="93"/>
      <c r="AG603" s="93"/>
      <c r="AH603" s="93"/>
      <c r="AI603" s="93"/>
    </row>
    <row r="604" spans="1:35" ht="24" customHeight="1">
      <c r="A604" s="95"/>
      <c r="B604" s="92"/>
      <c r="C604" s="92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  <c r="AF604" s="93"/>
      <c r="AG604" s="93"/>
      <c r="AH604" s="93"/>
      <c r="AI604" s="93"/>
    </row>
    <row r="605" spans="1:35" ht="24" customHeight="1">
      <c r="A605" s="95"/>
      <c r="B605" s="92"/>
      <c r="C605" s="92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  <c r="AF605" s="93"/>
      <c r="AG605" s="93"/>
      <c r="AH605" s="93"/>
      <c r="AI605" s="93"/>
    </row>
    <row r="606" spans="1:35" ht="24" customHeight="1">
      <c r="A606" s="95"/>
      <c r="B606" s="92"/>
      <c r="C606" s="92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  <c r="AF606" s="93"/>
      <c r="AG606" s="93"/>
      <c r="AH606" s="93"/>
      <c r="AI606" s="93"/>
    </row>
    <row r="607" spans="1:35" ht="24" customHeight="1">
      <c r="A607" s="95"/>
      <c r="B607" s="92"/>
      <c r="C607" s="92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  <c r="AF607" s="93"/>
      <c r="AG607" s="93"/>
      <c r="AH607" s="93"/>
      <c r="AI607" s="93"/>
    </row>
    <row r="608" spans="1:35" ht="24" customHeight="1">
      <c r="A608" s="95"/>
      <c r="B608" s="92"/>
      <c r="C608" s="92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  <c r="AF608" s="93"/>
      <c r="AG608" s="93"/>
      <c r="AH608" s="93"/>
      <c r="AI608" s="93"/>
    </row>
    <row r="609" spans="1:35" ht="24" customHeight="1">
      <c r="A609" s="95"/>
      <c r="B609" s="92"/>
      <c r="C609" s="92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  <c r="AF609" s="93"/>
      <c r="AG609" s="93"/>
      <c r="AH609" s="93"/>
      <c r="AI609" s="93"/>
    </row>
    <row r="610" spans="1:35" ht="24" customHeight="1">
      <c r="A610" s="95"/>
      <c r="B610" s="92"/>
      <c r="C610" s="92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  <c r="AF610" s="93"/>
      <c r="AG610" s="93"/>
      <c r="AH610" s="93"/>
      <c r="AI610" s="93"/>
    </row>
    <row r="611" spans="1:35" ht="24" customHeight="1">
      <c r="A611" s="95"/>
      <c r="B611" s="92"/>
      <c r="C611" s="92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  <c r="AF611" s="93"/>
      <c r="AG611" s="93"/>
      <c r="AH611" s="93"/>
      <c r="AI611" s="93"/>
    </row>
    <row r="612" spans="1:35" ht="24" customHeight="1">
      <c r="A612" s="95"/>
      <c r="B612" s="92"/>
      <c r="C612" s="92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  <c r="AF612" s="93"/>
      <c r="AG612" s="93"/>
      <c r="AH612" s="93"/>
      <c r="AI612" s="93"/>
    </row>
    <row r="613" spans="1:35" ht="24" customHeight="1">
      <c r="A613" s="95"/>
      <c r="B613" s="92"/>
      <c r="C613" s="92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  <c r="AF613" s="93"/>
      <c r="AG613" s="93"/>
      <c r="AH613" s="93"/>
      <c r="AI613" s="93"/>
    </row>
    <row r="614" spans="1:35" ht="24" customHeight="1">
      <c r="A614" s="95"/>
      <c r="B614" s="92"/>
      <c r="C614" s="92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</row>
    <row r="615" spans="1:35" ht="24" customHeight="1">
      <c r="A615" s="95"/>
      <c r="B615" s="92"/>
      <c r="C615" s="92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G615" s="93"/>
      <c r="AH615" s="93"/>
      <c r="AI615" s="93"/>
    </row>
    <row r="616" spans="1:35" ht="24" customHeight="1">
      <c r="A616" s="95"/>
      <c r="B616" s="92"/>
      <c r="C616" s="92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  <c r="AF616" s="93"/>
      <c r="AG616" s="93"/>
      <c r="AH616" s="93"/>
      <c r="AI616" s="93"/>
    </row>
    <row r="617" spans="1:35" ht="24" customHeight="1">
      <c r="A617" s="95"/>
      <c r="B617" s="92"/>
      <c r="C617" s="92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  <c r="AF617" s="93"/>
      <c r="AG617" s="93"/>
      <c r="AH617" s="93"/>
      <c r="AI617" s="93"/>
    </row>
    <row r="618" spans="1:35" ht="24" customHeight="1">
      <c r="A618" s="95"/>
      <c r="B618" s="92"/>
      <c r="C618" s="92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  <c r="AF618" s="93"/>
      <c r="AG618" s="93"/>
      <c r="AH618" s="93"/>
      <c r="AI618" s="93"/>
    </row>
    <row r="619" spans="1:35" ht="24" customHeight="1">
      <c r="A619" s="95"/>
      <c r="B619" s="92"/>
      <c r="C619" s="92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  <c r="AF619" s="93"/>
      <c r="AG619" s="93"/>
      <c r="AH619" s="93"/>
      <c r="AI619" s="93"/>
    </row>
    <row r="620" spans="1:35" ht="24" customHeight="1">
      <c r="A620" s="95"/>
      <c r="B620" s="92"/>
      <c r="C620" s="92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  <c r="AF620" s="93"/>
      <c r="AG620" s="93"/>
      <c r="AH620" s="93"/>
      <c r="AI620" s="93"/>
    </row>
    <row r="621" spans="1:35" ht="24" customHeight="1">
      <c r="A621" s="95"/>
      <c r="B621" s="92"/>
      <c r="C621" s="92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  <c r="AF621" s="93"/>
      <c r="AG621" s="93"/>
      <c r="AH621" s="93"/>
      <c r="AI621" s="93"/>
    </row>
    <row r="622" spans="1:35" ht="24" customHeight="1">
      <c r="A622" s="95"/>
      <c r="B622" s="92"/>
      <c r="C622" s="92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  <c r="AF622" s="93"/>
      <c r="AG622" s="93"/>
      <c r="AH622" s="93"/>
      <c r="AI622" s="93"/>
    </row>
    <row r="623" spans="1:35" ht="24" customHeight="1">
      <c r="A623" s="95"/>
      <c r="B623" s="92"/>
      <c r="C623" s="92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  <c r="AF623" s="93"/>
      <c r="AG623" s="93"/>
      <c r="AH623" s="93"/>
      <c r="AI623" s="93"/>
    </row>
    <row r="624" spans="1:35" ht="24" customHeight="1">
      <c r="A624" s="95"/>
      <c r="B624" s="92"/>
      <c r="C624" s="92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  <c r="AF624" s="93"/>
      <c r="AG624" s="93"/>
      <c r="AH624" s="93"/>
      <c r="AI624" s="93"/>
    </row>
    <row r="625" spans="1:35" ht="24" customHeight="1">
      <c r="A625" s="95"/>
      <c r="B625" s="92"/>
      <c r="C625" s="92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  <c r="AF625" s="93"/>
      <c r="AG625" s="93"/>
      <c r="AH625" s="93"/>
      <c r="AI625" s="93"/>
    </row>
    <row r="626" spans="1:35" ht="24" customHeight="1">
      <c r="A626" s="95"/>
      <c r="B626" s="92"/>
      <c r="C626" s="92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  <c r="AF626" s="93"/>
      <c r="AG626" s="93"/>
      <c r="AH626" s="93"/>
      <c r="AI626" s="93"/>
    </row>
    <row r="627" spans="1:35" ht="24" customHeight="1">
      <c r="A627" s="95"/>
      <c r="B627" s="92"/>
      <c r="C627" s="92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  <c r="AF627" s="93"/>
      <c r="AG627" s="93"/>
      <c r="AH627" s="93"/>
      <c r="AI627" s="93"/>
    </row>
    <row r="628" spans="1:35" ht="24" customHeight="1">
      <c r="A628" s="95"/>
      <c r="B628" s="92"/>
      <c r="C628" s="92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  <c r="AF628" s="93"/>
      <c r="AG628" s="93"/>
      <c r="AH628" s="93"/>
      <c r="AI628" s="93"/>
    </row>
    <row r="629" spans="1:35" ht="24" customHeight="1">
      <c r="A629" s="95"/>
      <c r="B629" s="92"/>
      <c r="C629" s="92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  <c r="AF629" s="93"/>
      <c r="AG629" s="93"/>
      <c r="AH629" s="93"/>
      <c r="AI629" s="93"/>
    </row>
    <row r="630" spans="1:35" ht="24" customHeight="1">
      <c r="A630" s="95"/>
      <c r="B630" s="92"/>
      <c r="C630" s="92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  <c r="AF630" s="93"/>
      <c r="AG630" s="93"/>
      <c r="AH630" s="93"/>
      <c r="AI630" s="93"/>
    </row>
    <row r="631" spans="1:35" ht="24" customHeight="1">
      <c r="A631" s="95"/>
      <c r="B631" s="92"/>
      <c r="C631" s="92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  <c r="AF631" s="93"/>
      <c r="AG631" s="93"/>
      <c r="AH631" s="93"/>
      <c r="AI631" s="93"/>
    </row>
    <row r="632" spans="1:35" ht="24" customHeight="1">
      <c r="A632" s="95"/>
      <c r="B632" s="92"/>
      <c r="C632" s="92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  <c r="AF632" s="93"/>
      <c r="AG632" s="93"/>
      <c r="AH632" s="93"/>
      <c r="AI632" s="93"/>
    </row>
    <row r="633" spans="1:35" ht="24" customHeight="1">
      <c r="A633" s="95"/>
      <c r="B633" s="92"/>
      <c r="C633" s="92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  <c r="AF633" s="93"/>
      <c r="AG633" s="93"/>
      <c r="AH633" s="93"/>
      <c r="AI633" s="93"/>
    </row>
    <row r="634" spans="1:35" ht="24" customHeight="1">
      <c r="A634" s="95"/>
      <c r="B634" s="92"/>
      <c r="C634" s="92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  <c r="AF634" s="93"/>
      <c r="AG634" s="93"/>
      <c r="AH634" s="93"/>
      <c r="AI634" s="93"/>
    </row>
    <row r="635" spans="1:35" ht="24" customHeight="1">
      <c r="A635" s="95"/>
      <c r="B635" s="92"/>
      <c r="C635" s="92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  <c r="AF635" s="93"/>
      <c r="AG635" s="93"/>
      <c r="AH635" s="93"/>
      <c r="AI635" s="93"/>
    </row>
    <row r="636" spans="1:35" ht="24" customHeight="1">
      <c r="A636" s="95"/>
      <c r="B636" s="92"/>
      <c r="C636" s="92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  <c r="AF636" s="93"/>
      <c r="AG636" s="93"/>
      <c r="AH636" s="93"/>
      <c r="AI636" s="93"/>
    </row>
    <row r="637" spans="1:35" ht="24" customHeight="1">
      <c r="A637" s="95"/>
      <c r="B637" s="92"/>
      <c r="C637" s="92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  <c r="AF637" s="93"/>
      <c r="AG637" s="93"/>
      <c r="AH637" s="93"/>
      <c r="AI637" s="93"/>
    </row>
    <row r="638" spans="1:35" ht="24" customHeight="1">
      <c r="A638" s="95"/>
      <c r="B638" s="92"/>
      <c r="C638" s="92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  <c r="AF638" s="93"/>
      <c r="AG638" s="93"/>
      <c r="AH638" s="93"/>
      <c r="AI638" s="93"/>
    </row>
    <row r="639" spans="1:35" ht="24" customHeight="1">
      <c r="A639" s="95"/>
      <c r="B639" s="92"/>
      <c r="C639" s="92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  <c r="AF639" s="93"/>
      <c r="AG639" s="93"/>
      <c r="AH639" s="93"/>
      <c r="AI639" s="93"/>
    </row>
    <row r="640" spans="1:35" ht="24" customHeight="1">
      <c r="A640" s="95"/>
      <c r="B640" s="92"/>
      <c r="C640" s="92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  <c r="AF640" s="93"/>
      <c r="AG640" s="93"/>
      <c r="AH640" s="93"/>
      <c r="AI640" s="93"/>
    </row>
    <row r="641" spans="1:35" ht="24" customHeight="1">
      <c r="A641" s="95"/>
      <c r="B641" s="92"/>
      <c r="C641" s="92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  <c r="AF641" s="93"/>
      <c r="AG641" s="93"/>
      <c r="AH641" s="93"/>
      <c r="AI641" s="93"/>
    </row>
    <row r="642" spans="1:35" ht="24" customHeight="1">
      <c r="A642" s="95"/>
      <c r="B642" s="92"/>
      <c r="C642" s="92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  <c r="AF642" s="93"/>
      <c r="AG642" s="93"/>
      <c r="AH642" s="93"/>
      <c r="AI642" s="93"/>
    </row>
    <row r="643" spans="1:35" ht="24" customHeight="1">
      <c r="A643" s="95"/>
      <c r="B643" s="92"/>
      <c r="C643" s="92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  <c r="AF643" s="93"/>
      <c r="AG643" s="93"/>
      <c r="AH643" s="93"/>
      <c r="AI643" s="93"/>
    </row>
    <row r="644" spans="1:35" ht="24" customHeight="1">
      <c r="A644" s="95"/>
      <c r="B644" s="92"/>
      <c r="C644" s="92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  <c r="AF644" s="93"/>
      <c r="AG644" s="93"/>
      <c r="AH644" s="93"/>
      <c r="AI644" s="93"/>
    </row>
    <row r="645" spans="1:35" ht="24" customHeight="1">
      <c r="A645" s="95"/>
      <c r="B645" s="92"/>
      <c r="C645" s="92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  <c r="AF645" s="93"/>
      <c r="AG645" s="93"/>
      <c r="AH645" s="93"/>
      <c r="AI645" s="93"/>
    </row>
    <row r="646" spans="1:35" ht="24" customHeight="1">
      <c r="A646" s="95"/>
      <c r="B646" s="92"/>
      <c r="C646" s="92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  <c r="AF646" s="93"/>
      <c r="AG646" s="93"/>
      <c r="AH646" s="93"/>
      <c r="AI646" s="93"/>
    </row>
    <row r="647" spans="1:35" ht="24" customHeight="1">
      <c r="A647" s="95"/>
      <c r="B647" s="92"/>
      <c r="C647" s="92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  <c r="AF647" s="93"/>
      <c r="AG647" s="93"/>
      <c r="AH647" s="93"/>
      <c r="AI647" s="93"/>
    </row>
    <row r="648" spans="1:35" ht="24" customHeight="1">
      <c r="A648" s="95"/>
      <c r="B648" s="92"/>
      <c r="C648" s="92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  <c r="AF648" s="93"/>
      <c r="AG648" s="93"/>
      <c r="AH648" s="93"/>
      <c r="AI648" s="93"/>
    </row>
    <row r="649" spans="1:35" ht="24" customHeight="1">
      <c r="A649" s="95"/>
      <c r="B649" s="92"/>
      <c r="C649" s="92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  <c r="AF649" s="93"/>
      <c r="AG649" s="93"/>
      <c r="AH649" s="93"/>
      <c r="AI649" s="93"/>
    </row>
    <row r="650" spans="1:35" ht="24" customHeight="1">
      <c r="A650" s="95"/>
      <c r="B650" s="92"/>
      <c r="C650" s="92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  <c r="AF650" s="93"/>
      <c r="AG650" s="93"/>
      <c r="AH650" s="93"/>
      <c r="AI650" s="93"/>
    </row>
    <row r="651" spans="1:35" ht="24" customHeight="1">
      <c r="A651" s="95"/>
      <c r="B651" s="92"/>
      <c r="C651" s="92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  <c r="AF651" s="93"/>
      <c r="AG651" s="93"/>
      <c r="AH651" s="93"/>
      <c r="AI651" s="93"/>
    </row>
    <row r="652" spans="1:35" ht="24" customHeight="1">
      <c r="A652" s="95"/>
      <c r="B652" s="92"/>
      <c r="C652" s="92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  <c r="AF652" s="93"/>
      <c r="AG652" s="93"/>
      <c r="AH652" s="93"/>
      <c r="AI652" s="93"/>
    </row>
    <row r="653" spans="1:35" ht="24" customHeight="1">
      <c r="A653" s="95"/>
      <c r="B653" s="92"/>
      <c r="C653" s="92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  <c r="AF653" s="93"/>
      <c r="AG653" s="93"/>
      <c r="AH653" s="93"/>
      <c r="AI653" s="93"/>
    </row>
    <row r="654" spans="1:35" ht="24" customHeight="1">
      <c r="A654" s="95"/>
      <c r="B654" s="92"/>
      <c r="C654" s="92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  <c r="AF654" s="93"/>
      <c r="AG654" s="93"/>
      <c r="AH654" s="93"/>
      <c r="AI654" s="93"/>
    </row>
    <row r="655" spans="1:35" ht="24" customHeight="1">
      <c r="A655" s="95"/>
      <c r="B655" s="92"/>
      <c r="C655" s="92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  <c r="AF655" s="93"/>
      <c r="AG655" s="93"/>
      <c r="AH655" s="93"/>
      <c r="AI655" s="93"/>
    </row>
    <row r="656" spans="1:35" ht="24" customHeight="1">
      <c r="A656" s="95"/>
      <c r="B656" s="92"/>
      <c r="C656" s="92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  <c r="AF656" s="93"/>
      <c r="AG656" s="93"/>
      <c r="AH656" s="93"/>
      <c r="AI656" s="93"/>
    </row>
    <row r="657" spans="1:35" ht="24" customHeight="1">
      <c r="A657" s="95"/>
      <c r="B657" s="92"/>
      <c r="C657" s="92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  <c r="AF657" s="93"/>
      <c r="AG657" s="93"/>
      <c r="AH657" s="93"/>
      <c r="AI657" s="93"/>
    </row>
    <row r="658" spans="1:35" ht="24" customHeight="1">
      <c r="A658" s="95"/>
      <c r="B658" s="92"/>
      <c r="C658" s="92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  <c r="AF658" s="93"/>
      <c r="AG658" s="93"/>
      <c r="AH658" s="93"/>
      <c r="AI658" s="93"/>
    </row>
    <row r="659" spans="1:35" ht="24" customHeight="1">
      <c r="A659" s="95"/>
      <c r="B659" s="92"/>
      <c r="C659" s="92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  <c r="AF659" s="93"/>
      <c r="AG659" s="93"/>
      <c r="AH659" s="93"/>
      <c r="AI659" s="93"/>
    </row>
    <row r="660" spans="1:35" ht="24" customHeight="1">
      <c r="A660" s="95"/>
      <c r="B660" s="92"/>
      <c r="C660" s="92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  <c r="AF660" s="93"/>
      <c r="AG660" s="93"/>
      <c r="AH660" s="93"/>
      <c r="AI660" s="93"/>
    </row>
    <row r="661" spans="1:35" ht="24" customHeight="1">
      <c r="A661" s="95"/>
      <c r="B661" s="92"/>
      <c r="C661" s="92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93"/>
      <c r="AG661" s="93"/>
      <c r="AH661" s="93"/>
      <c r="AI661" s="93"/>
    </row>
    <row r="662" spans="1:35" ht="24" customHeight="1">
      <c r="A662" s="95"/>
      <c r="B662" s="92"/>
      <c r="C662" s="92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93"/>
      <c r="AG662" s="93"/>
      <c r="AH662" s="93"/>
      <c r="AI662" s="93"/>
    </row>
    <row r="663" spans="1:35" ht="24" customHeight="1">
      <c r="A663" s="95"/>
      <c r="B663" s="92"/>
      <c r="C663" s="92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93"/>
      <c r="AG663" s="93"/>
      <c r="AH663" s="93"/>
      <c r="AI663" s="93"/>
    </row>
    <row r="664" spans="1:35" ht="24" customHeight="1">
      <c r="A664" s="95"/>
      <c r="B664" s="92"/>
      <c r="C664" s="92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  <c r="AF664" s="93"/>
      <c r="AG664" s="93"/>
      <c r="AH664" s="93"/>
      <c r="AI664" s="93"/>
    </row>
    <row r="665" spans="1:35" ht="24" customHeight="1">
      <c r="A665" s="95"/>
      <c r="B665" s="92"/>
      <c r="C665" s="92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  <c r="AF665" s="93"/>
      <c r="AG665" s="93"/>
      <c r="AH665" s="93"/>
      <c r="AI665" s="93"/>
    </row>
    <row r="666" spans="1:35" ht="24" customHeight="1">
      <c r="A666" s="95"/>
      <c r="B666" s="92"/>
      <c r="C666" s="92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  <c r="AF666" s="93"/>
      <c r="AG666" s="93"/>
      <c r="AH666" s="93"/>
      <c r="AI666" s="93"/>
    </row>
    <row r="667" spans="1:35" ht="24" customHeight="1">
      <c r="A667" s="95"/>
      <c r="B667" s="92"/>
      <c r="C667" s="92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  <c r="AF667" s="93"/>
      <c r="AG667" s="93"/>
      <c r="AH667" s="93"/>
      <c r="AI667" s="93"/>
    </row>
    <row r="668" spans="1:35" ht="24" customHeight="1">
      <c r="A668" s="95"/>
      <c r="B668" s="92"/>
      <c r="C668" s="92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  <c r="AF668" s="93"/>
      <c r="AG668" s="93"/>
      <c r="AH668" s="93"/>
      <c r="AI668" s="93"/>
    </row>
    <row r="669" spans="1:35" ht="24" customHeight="1">
      <c r="A669" s="95"/>
      <c r="B669" s="92"/>
      <c r="C669" s="92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  <c r="AF669" s="93"/>
      <c r="AG669" s="93"/>
      <c r="AH669" s="93"/>
      <c r="AI669" s="93"/>
    </row>
    <row r="670" spans="1:35" ht="24" customHeight="1">
      <c r="A670" s="95"/>
      <c r="B670" s="92"/>
      <c r="C670" s="92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  <c r="AF670" s="93"/>
      <c r="AG670" s="93"/>
      <c r="AH670" s="93"/>
      <c r="AI670" s="93"/>
    </row>
    <row r="671" spans="1:35" ht="24" customHeight="1">
      <c r="A671" s="95"/>
      <c r="B671" s="92"/>
      <c r="C671" s="92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  <c r="AF671" s="93"/>
      <c r="AG671" s="93"/>
      <c r="AH671" s="93"/>
      <c r="AI671" s="93"/>
    </row>
    <row r="672" spans="1:35" ht="24" customHeight="1">
      <c r="A672" s="95"/>
      <c r="B672" s="92"/>
      <c r="C672" s="92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  <c r="AF672" s="93"/>
      <c r="AG672" s="93"/>
      <c r="AH672" s="93"/>
      <c r="AI672" s="93"/>
    </row>
    <row r="673" spans="1:35" ht="24" customHeight="1">
      <c r="A673" s="95"/>
      <c r="B673" s="92"/>
      <c r="C673" s="92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  <c r="AF673" s="93"/>
      <c r="AG673" s="93"/>
      <c r="AH673" s="93"/>
      <c r="AI673" s="93"/>
    </row>
    <row r="674" spans="1:35" ht="24" customHeight="1">
      <c r="A674" s="95"/>
      <c r="B674" s="92"/>
      <c r="C674" s="92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  <c r="AF674" s="93"/>
      <c r="AG674" s="93"/>
      <c r="AH674" s="93"/>
      <c r="AI674" s="93"/>
    </row>
    <row r="675" spans="1:35" ht="24" customHeight="1">
      <c r="A675" s="95"/>
      <c r="B675" s="92"/>
      <c r="C675" s="92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  <c r="AF675" s="93"/>
      <c r="AG675" s="93"/>
      <c r="AH675" s="93"/>
      <c r="AI675" s="93"/>
    </row>
    <row r="676" spans="1:35" ht="24" customHeight="1">
      <c r="A676" s="95"/>
      <c r="B676" s="92"/>
      <c r="C676" s="92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  <c r="AF676" s="93"/>
      <c r="AG676" s="93"/>
      <c r="AH676" s="93"/>
      <c r="AI676" s="93"/>
    </row>
    <row r="677" spans="1:35" ht="24" customHeight="1">
      <c r="A677" s="95"/>
      <c r="B677" s="92"/>
      <c r="C677" s="92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  <c r="AF677" s="93"/>
      <c r="AG677" s="93"/>
      <c r="AH677" s="93"/>
      <c r="AI677" s="93"/>
    </row>
    <row r="678" spans="1:35" ht="24" customHeight="1">
      <c r="A678" s="95"/>
      <c r="B678" s="92"/>
      <c r="C678" s="92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  <c r="AF678" s="93"/>
      <c r="AG678" s="93"/>
      <c r="AH678" s="93"/>
      <c r="AI678" s="93"/>
    </row>
    <row r="679" spans="1:35" ht="24" customHeight="1">
      <c r="A679" s="95"/>
      <c r="B679" s="92"/>
      <c r="C679" s="92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  <c r="AF679" s="93"/>
      <c r="AG679" s="93"/>
      <c r="AH679" s="93"/>
      <c r="AI679" s="93"/>
    </row>
    <row r="680" spans="1:35" ht="24" customHeight="1">
      <c r="A680" s="95"/>
      <c r="B680" s="92"/>
      <c r="C680" s="92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  <c r="AF680" s="93"/>
      <c r="AG680" s="93"/>
      <c r="AH680" s="93"/>
      <c r="AI680" s="93"/>
    </row>
    <row r="681" spans="1:35" ht="24" customHeight="1">
      <c r="A681" s="95"/>
      <c r="B681" s="92"/>
      <c r="C681" s="92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  <c r="AF681" s="93"/>
      <c r="AG681" s="93"/>
      <c r="AH681" s="93"/>
      <c r="AI681" s="93"/>
    </row>
    <row r="682" spans="1:35" ht="24" customHeight="1">
      <c r="A682" s="95"/>
      <c r="B682" s="92"/>
      <c r="C682" s="92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  <c r="AF682" s="93"/>
      <c r="AG682" s="93"/>
      <c r="AH682" s="93"/>
      <c r="AI682" s="93"/>
    </row>
    <row r="683" spans="1:35" ht="24" customHeight="1">
      <c r="A683" s="95"/>
      <c r="B683" s="92"/>
      <c r="C683" s="92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  <c r="AF683" s="93"/>
      <c r="AG683" s="93"/>
      <c r="AH683" s="93"/>
      <c r="AI683" s="93"/>
    </row>
    <row r="684" spans="1:35" ht="24" customHeight="1">
      <c r="A684" s="95"/>
      <c r="B684" s="92"/>
      <c r="C684" s="92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  <c r="AF684" s="93"/>
      <c r="AG684" s="93"/>
      <c r="AH684" s="93"/>
      <c r="AI684" s="93"/>
    </row>
    <row r="685" spans="1:35" ht="24" customHeight="1">
      <c r="A685" s="95"/>
      <c r="B685" s="92"/>
      <c r="C685" s="92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  <c r="AF685" s="93"/>
      <c r="AG685" s="93"/>
      <c r="AH685" s="93"/>
      <c r="AI685" s="93"/>
    </row>
    <row r="686" spans="1:35" ht="24" customHeight="1">
      <c r="A686" s="95"/>
      <c r="B686" s="92"/>
      <c r="C686" s="92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  <c r="AF686" s="93"/>
      <c r="AG686" s="93"/>
      <c r="AH686" s="93"/>
      <c r="AI686" s="93"/>
    </row>
    <row r="687" spans="1:35" ht="24" customHeight="1">
      <c r="A687" s="95"/>
      <c r="B687" s="92"/>
      <c r="C687" s="92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  <c r="AF687" s="93"/>
      <c r="AG687" s="93"/>
      <c r="AH687" s="93"/>
      <c r="AI687" s="93"/>
    </row>
    <row r="688" spans="1:35" ht="24" customHeight="1">
      <c r="A688" s="95"/>
      <c r="B688" s="92"/>
      <c r="C688" s="92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  <c r="AF688" s="93"/>
      <c r="AG688" s="93"/>
      <c r="AH688" s="93"/>
      <c r="AI688" s="93"/>
    </row>
    <row r="689" spans="1:35" ht="24" customHeight="1">
      <c r="A689" s="95"/>
      <c r="B689" s="92"/>
      <c r="C689" s="92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  <c r="AF689" s="93"/>
      <c r="AG689" s="93"/>
      <c r="AH689" s="93"/>
      <c r="AI689" s="93"/>
    </row>
    <row r="690" spans="1:35" ht="24" customHeight="1">
      <c r="A690" s="95"/>
      <c r="B690" s="92"/>
      <c r="C690" s="92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  <c r="AF690" s="93"/>
      <c r="AG690" s="93"/>
      <c r="AH690" s="93"/>
      <c r="AI690" s="93"/>
    </row>
    <row r="691" spans="1:35" ht="24" customHeight="1">
      <c r="A691" s="95"/>
      <c r="B691" s="92"/>
      <c r="C691" s="92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  <c r="AF691" s="93"/>
      <c r="AG691" s="93"/>
      <c r="AH691" s="93"/>
      <c r="AI691" s="93"/>
    </row>
    <row r="692" spans="1:35" ht="24" customHeight="1">
      <c r="A692" s="95"/>
      <c r="B692" s="92"/>
      <c r="C692" s="92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  <c r="AF692" s="93"/>
      <c r="AG692" s="93"/>
      <c r="AH692" s="93"/>
      <c r="AI692" s="93"/>
    </row>
    <row r="693" spans="1:35" ht="24" customHeight="1">
      <c r="A693" s="95"/>
      <c r="B693" s="92"/>
      <c r="C693" s="92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  <c r="AF693" s="93"/>
      <c r="AG693" s="93"/>
      <c r="AH693" s="93"/>
      <c r="AI693" s="93"/>
    </row>
    <row r="694" spans="1:35" ht="24" customHeight="1">
      <c r="A694" s="95"/>
      <c r="B694" s="92"/>
      <c r="C694" s="92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  <c r="AF694" s="93"/>
      <c r="AG694" s="93"/>
      <c r="AH694" s="93"/>
      <c r="AI694" s="93"/>
    </row>
    <row r="695" spans="1:35" ht="24" customHeight="1">
      <c r="A695" s="95"/>
      <c r="B695" s="92"/>
      <c r="C695" s="92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  <c r="AF695" s="93"/>
      <c r="AG695" s="93"/>
      <c r="AH695" s="93"/>
      <c r="AI695" s="93"/>
    </row>
    <row r="696" spans="1:35" ht="24" customHeight="1">
      <c r="A696" s="95"/>
      <c r="B696" s="92"/>
      <c r="C696" s="92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  <c r="AF696" s="93"/>
      <c r="AG696" s="93"/>
      <c r="AH696" s="93"/>
      <c r="AI696" s="93"/>
    </row>
    <row r="697" spans="1:35" ht="24" customHeight="1">
      <c r="A697" s="95"/>
      <c r="B697" s="92"/>
      <c r="C697" s="92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  <c r="AF697" s="93"/>
      <c r="AG697" s="93"/>
      <c r="AH697" s="93"/>
      <c r="AI697" s="93"/>
    </row>
    <row r="698" spans="1:35" ht="24" customHeight="1">
      <c r="A698" s="95"/>
      <c r="B698" s="92"/>
      <c r="C698" s="92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  <c r="AF698" s="93"/>
      <c r="AG698" s="93"/>
      <c r="AH698" s="93"/>
      <c r="AI698" s="93"/>
    </row>
    <row r="699" spans="1:35" ht="24" customHeight="1">
      <c r="A699" s="95"/>
      <c r="B699" s="92"/>
      <c r="C699" s="92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  <c r="AF699" s="93"/>
      <c r="AG699" s="93"/>
      <c r="AH699" s="93"/>
      <c r="AI699" s="93"/>
    </row>
    <row r="700" spans="1:35" ht="24" customHeight="1">
      <c r="A700" s="95"/>
      <c r="B700" s="92"/>
      <c r="C700" s="92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  <c r="AF700" s="93"/>
      <c r="AG700" s="93"/>
      <c r="AH700" s="93"/>
      <c r="AI700" s="93"/>
    </row>
    <row r="701" spans="1:35" ht="24" customHeight="1">
      <c r="A701" s="95"/>
      <c r="B701" s="92"/>
      <c r="C701" s="92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  <c r="AF701" s="93"/>
      <c r="AG701" s="93"/>
      <c r="AH701" s="93"/>
      <c r="AI701" s="93"/>
    </row>
    <row r="702" spans="1:35" ht="24" customHeight="1">
      <c r="A702" s="95"/>
      <c r="B702" s="92"/>
      <c r="C702" s="92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  <c r="AF702" s="93"/>
      <c r="AG702" s="93"/>
      <c r="AH702" s="93"/>
      <c r="AI702" s="93"/>
    </row>
    <row r="703" spans="1:35" ht="24" customHeight="1">
      <c r="A703" s="95"/>
      <c r="B703" s="92"/>
      <c r="C703" s="92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  <c r="AF703" s="93"/>
      <c r="AG703" s="93"/>
      <c r="AH703" s="93"/>
      <c r="AI703" s="93"/>
    </row>
    <row r="704" spans="1:35" ht="24" customHeight="1">
      <c r="A704" s="95"/>
      <c r="B704" s="92"/>
      <c r="C704" s="92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  <c r="AF704" s="93"/>
      <c r="AG704" s="93"/>
      <c r="AH704" s="93"/>
      <c r="AI704" s="93"/>
    </row>
    <row r="705" spans="1:35" ht="24" customHeight="1">
      <c r="A705" s="95"/>
      <c r="B705" s="92"/>
      <c r="C705" s="92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  <c r="AF705" s="93"/>
      <c r="AG705" s="93"/>
      <c r="AH705" s="93"/>
      <c r="AI705" s="93"/>
    </row>
    <row r="706" spans="1:35" ht="24" customHeight="1">
      <c r="A706" s="95"/>
      <c r="B706" s="92"/>
      <c r="C706" s="92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  <c r="AF706" s="93"/>
      <c r="AG706" s="93"/>
      <c r="AH706" s="93"/>
      <c r="AI706" s="93"/>
    </row>
    <row r="707" spans="1:35" ht="24" customHeight="1">
      <c r="A707" s="95"/>
      <c r="B707" s="92"/>
      <c r="C707" s="92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  <c r="AF707" s="93"/>
      <c r="AG707" s="93"/>
      <c r="AH707" s="93"/>
      <c r="AI707" s="93"/>
    </row>
    <row r="708" spans="1:35" ht="24" customHeight="1">
      <c r="A708" s="95"/>
      <c r="B708" s="92"/>
      <c r="C708" s="92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  <c r="AF708" s="93"/>
      <c r="AG708" s="93"/>
      <c r="AH708" s="93"/>
      <c r="AI708" s="93"/>
    </row>
    <row r="709" spans="1:35" ht="24" customHeight="1">
      <c r="A709" s="95"/>
      <c r="B709" s="92"/>
      <c r="C709" s="92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  <c r="AF709" s="93"/>
      <c r="AG709" s="93"/>
      <c r="AH709" s="93"/>
      <c r="AI709" s="93"/>
    </row>
    <row r="710" spans="1:35" ht="24" customHeight="1">
      <c r="A710" s="95"/>
      <c r="B710" s="92"/>
      <c r="C710" s="92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  <c r="AF710" s="93"/>
      <c r="AG710" s="93"/>
      <c r="AH710" s="93"/>
      <c r="AI710" s="93"/>
    </row>
    <row r="711" spans="1:35" ht="24" customHeight="1">
      <c r="A711" s="95"/>
      <c r="B711" s="92"/>
      <c r="C711" s="92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  <c r="AF711" s="93"/>
      <c r="AG711" s="93"/>
      <c r="AH711" s="93"/>
      <c r="AI711" s="93"/>
    </row>
    <row r="712" spans="1:35" ht="24" customHeight="1">
      <c r="A712" s="95"/>
      <c r="B712" s="92"/>
      <c r="C712" s="92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  <c r="AF712" s="93"/>
      <c r="AG712" s="93"/>
      <c r="AH712" s="93"/>
      <c r="AI712" s="93"/>
    </row>
    <row r="713" spans="1:35" ht="24" customHeight="1">
      <c r="A713" s="95"/>
      <c r="B713" s="92"/>
      <c r="C713" s="92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  <c r="AF713" s="93"/>
      <c r="AG713" s="93"/>
      <c r="AH713" s="93"/>
      <c r="AI713" s="93"/>
    </row>
    <row r="714" spans="1:35" ht="24" customHeight="1">
      <c r="A714" s="95"/>
      <c r="B714" s="92"/>
      <c r="C714" s="92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  <c r="AF714" s="93"/>
      <c r="AG714" s="93"/>
      <c r="AH714" s="93"/>
      <c r="AI714" s="93"/>
    </row>
    <row r="715" spans="1:35" ht="24" customHeight="1">
      <c r="A715" s="95"/>
      <c r="B715" s="92"/>
      <c r="C715" s="92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  <c r="AF715" s="93"/>
      <c r="AG715" s="93"/>
      <c r="AH715" s="93"/>
      <c r="AI715" s="93"/>
    </row>
    <row r="716" spans="1:35" ht="24" customHeight="1">
      <c r="A716" s="95"/>
      <c r="B716" s="92"/>
      <c r="C716" s="92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  <c r="AF716" s="93"/>
      <c r="AG716" s="93"/>
      <c r="AH716" s="93"/>
      <c r="AI716" s="93"/>
    </row>
    <row r="717" spans="1:35" ht="24" customHeight="1">
      <c r="A717" s="95"/>
      <c r="B717" s="92"/>
      <c r="C717" s="92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  <c r="AF717" s="93"/>
      <c r="AG717" s="93"/>
      <c r="AH717" s="93"/>
      <c r="AI717" s="93"/>
    </row>
    <row r="718" spans="1:35" ht="24" customHeight="1">
      <c r="A718" s="95"/>
      <c r="B718" s="92"/>
      <c r="C718" s="92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  <c r="AF718" s="93"/>
      <c r="AG718" s="93"/>
      <c r="AH718" s="93"/>
      <c r="AI718" s="93"/>
    </row>
    <row r="719" spans="1:35" ht="24" customHeight="1">
      <c r="A719" s="95"/>
      <c r="B719" s="92"/>
      <c r="C719" s="92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  <c r="AF719" s="93"/>
      <c r="AG719" s="93"/>
      <c r="AH719" s="93"/>
      <c r="AI719" s="93"/>
    </row>
    <row r="720" spans="1:35" ht="24" customHeight="1">
      <c r="A720" s="95"/>
      <c r="B720" s="92"/>
      <c r="C720" s="92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  <c r="AF720" s="93"/>
      <c r="AG720" s="93"/>
      <c r="AH720" s="93"/>
      <c r="AI720" s="93"/>
    </row>
    <row r="721" spans="1:35" ht="24" customHeight="1">
      <c r="A721" s="95"/>
      <c r="B721" s="92"/>
      <c r="C721" s="92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  <c r="AF721" s="93"/>
      <c r="AG721" s="93"/>
      <c r="AH721" s="93"/>
      <c r="AI721" s="93"/>
    </row>
    <row r="722" spans="1:35" ht="24" customHeight="1">
      <c r="A722" s="95"/>
      <c r="B722" s="92"/>
      <c r="C722" s="92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  <c r="AF722" s="93"/>
      <c r="AG722" s="93"/>
      <c r="AH722" s="93"/>
      <c r="AI722" s="93"/>
    </row>
    <row r="723" spans="1:35" ht="24" customHeight="1">
      <c r="A723" s="95"/>
      <c r="B723" s="92"/>
      <c r="C723" s="92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  <c r="AF723" s="93"/>
      <c r="AG723" s="93"/>
      <c r="AH723" s="93"/>
      <c r="AI723" s="93"/>
    </row>
    <row r="724" spans="1:35" ht="24" customHeight="1">
      <c r="A724" s="95"/>
      <c r="B724" s="92"/>
      <c r="C724" s="92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  <c r="AF724" s="93"/>
      <c r="AG724" s="93"/>
      <c r="AH724" s="93"/>
      <c r="AI724" s="93"/>
    </row>
    <row r="725" spans="1:35" ht="24" customHeight="1">
      <c r="A725" s="95"/>
      <c r="B725" s="92"/>
      <c r="C725" s="92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  <c r="AF725" s="93"/>
      <c r="AG725" s="93"/>
      <c r="AH725" s="93"/>
      <c r="AI725" s="93"/>
    </row>
    <row r="726" spans="1:35" ht="24" customHeight="1">
      <c r="A726" s="95"/>
      <c r="B726" s="92"/>
      <c r="C726" s="92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  <c r="AF726" s="93"/>
      <c r="AG726" s="93"/>
      <c r="AH726" s="93"/>
      <c r="AI726" s="93"/>
    </row>
    <row r="727" spans="1:35" ht="24" customHeight="1">
      <c r="A727" s="95"/>
      <c r="B727" s="92"/>
      <c r="C727" s="92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  <c r="AF727" s="93"/>
      <c r="AG727" s="93"/>
      <c r="AH727" s="93"/>
      <c r="AI727" s="93"/>
    </row>
    <row r="728" spans="1:35" ht="24" customHeight="1">
      <c r="A728" s="95"/>
      <c r="B728" s="92"/>
      <c r="C728" s="92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  <c r="AF728" s="93"/>
      <c r="AG728" s="93"/>
      <c r="AH728" s="93"/>
      <c r="AI728" s="93"/>
    </row>
    <row r="729" spans="1:35" ht="24" customHeight="1">
      <c r="A729" s="95"/>
      <c r="B729" s="92"/>
      <c r="C729" s="92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  <c r="AF729" s="93"/>
      <c r="AG729" s="93"/>
      <c r="AH729" s="93"/>
      <c r="AI729" s="93"/>
    </row>
    <row r="730" spans="1:35" ht="24" customHeight="1">
      <c r="A730" s="95"/>
      <c r="B730" s="92"/>
      <c r="C730" s="92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  <c r="AF730" s="93"/>
      <c r="AG730" s="93"/>
      <c r="AH730" s="93"/>
      <c r="AI730" s="93"/>
    </row>
    <row r="731" spans="1:35" ht="24" customHeight="1">
      <c r="A731" s="95"/>
      <c r="B731" s="92"/>
      <c r="C731" s="92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  <c r="AF731" s="93"/>
      <c r="AG731" s="93"/>
      <c r="AH731" s="93"/>
      <c r="AI731" s="93"/>
    </row>
    <row r="732" spans="1:35" ht="24" customHeight="1">
      <c r="A732" s="95"/>
      <c r="B732" s="92"/>
      <c r="C732" s="92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  <c r="AF732" s="93"/>
      <c r="AG732" s="93"/>
      <c r="AH732" s="93"/>
      <c r="AI732" s="93"/>
    </row>
    <row r="733" spans="1:35" ht="24" customHeight="1">
      <c r="A733" s="95"/>
      <c r="B733" s="92"/>
      <c r="C733" s="92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  <c r="AF733" s="93"/>
      <c r="AG733" s="93"/>
      <c r="AH733" s="93"/>
      <c r="AI733" s="93"/>
    </row>
    <row r="734" spans="1:35" ht="24" customHeight="1">
      <c r="A734" s="95"/>
      <c r="B734" s="92"/>
      <c r="C734" s="92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  <c r="AF734" s="93"/>
      <c r="AG734" s="93"/>
      <c r="AH734" s="93"/>
      <c r="AI734" s="93"/>
    </row>
    <row r="735" spans="1:35" ht="24" customHeight="1">
      <c r="A735" s="95"/>
      <c r="B735" s="92"/>
      <c r="C735" s="92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  <c r="AF735" s="93"/>
      <c r="AG735" s="93"/>
      <c r="AH735" s="93"/>
      <c r="AI735" s="93"/>
    </row>
    <row r="736" spans="1:35" ht="24" customHeight="1">
      <c r="A736" s="95"/>
      <c r="B736" s="92"/>
      <c r="C736" s="92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  <c r="AF736" s="93"/>
      <c r="AG736" s="93"/>
      <c r="AH736" s="93"/>
      <c r="AI736" s="93"/>
    </row>
    <row r="737" spans="1:35" ht="24" customHeight="1">
      <c r="A737" s="95"/>
      <c r="B737" s="92"/>
      <c r="C737" s="92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  <c r="AF737" s="93"/>
      <c r="AG737" s="93"/>
      <c r="AH737" s="93"/>
      <c r="AI737" s="93"/>
    </row>
    <row r="738" spans="1:35" ht="24" customHeight="1">
      <c r="A738" s="95"/>
      <c r="B738" s="92"/>
      <c r="C738" s="92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  <c r="AF738" s="93"/>
      <c r="AG738" s="93"/>
      <c r="AH738" s="93"/>
      <c r="AI738" s="93"/>
    </row>
    <row r="739" spans="1:35" ht="24" customHeight="1">
      <c r="A739" s="95"/>
      <c r="B739" s="92"/>
      <c r="C739" s="92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  <c r="AF739" s="93"/>
      <c r="AG739" s="93"/>
      <c r="AH739" s="93"/>
      <c r="AI739" s="93"/>
    </row>
    <row r="740" spans="1:35" ht="24" customHeight="1">
      <c r="A740" s="95"/>
      <c r="B740" s="92"/>
      <c r="C740" s="92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  <c r="AF740" s="93"/>
      <c r="AG740" s="93"/>
      <c r="AH740" s="93"/>
      <c r="AI740" s="93"/>
    </row>
    <row r="741" spans="1:35" ht="24" customHeight="1">
      <c r="A741" s="95"/>
      <c r="B741" s="92"/>
      <c r="C741" s="92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  <c r="AF741" s="93"/>
      <c r="AG741" s="93"/>
      <c r="AH741" s="93"/>
      <c r="AI741" s="93"/>
    </row>
    <row r="742" spans="1:35" ht="24" customHeight="1">
      <c r="A742" s="95"/>
      <c r="B742" s="92"/>
      <c r="C742" s="92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  <c r="AF742" s="93"/>
      <c r="AG742" s="93"/>
      <c r="AH742" s="93"/>
      <c r="AI742" s="93"/>
    </row>
    <row r="743" spans="1:35" ht="24" customHeight="1">
      <c r="A743" s="95"/>
      <c r="B743" s="92"/>
      <c r="C743" s="92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  <c r="AF743" s="93"/>
      <c r="AG743" s="93"/>
      <c r="AH743" s="93"/>
      <c r="AI743" s="93"/>
    </row>
    <row r="744" spans="1:35" ht="24" customHeight="1">
      <c r="A744" s="95"/>
      <c r="B744" s="92"/>
      <c r="C744" s="92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  <c r="AF744" s="93"/>
      <c r="AG744" s="93"/>
      <c r="AH744" s="93"/>
      <c r="AI744" s="93"/>
    </row>
    <row r="745" spans="1:35" ht="24" customHeight="1">
      <c r="A745" s="95"/>
      <c r="B745" s="92"/>
      <c r="C745" s="92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  <c r="AF745" s="93"/>
      <c r="AG745" s="93"/>
      <c r="AH745" s="93"/>
      <c r="AI745" s="93"/>
    </row>
    <row r="746" spans="1:35" ht="24" customHeight="1">
      <c r="A746" s="95"/>
      <c r="B746" s="92"/>
      <c r="C746" s="92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  <c r="AF746" s="93"/>
      <c r="AG746" s="93"/>
      <c r="AH746" s="93"/>
      <c r="AI746" s="93"/>
    </row>
    <row r="747" spans="1:35" ht="24" customHeight="1">
      <c r="A747" s="95"/>
      <c r="B747" s="92"/>
      <c r="C747" s="92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  <c r="AF747" s="93"/>
      <c r="AG747" s="93"/>
      <c r="AH747" s="93"/>
      <c r="AI747" s="93"/>
    </row>
    <row r="748" spans="1:35" ht="24" customHeight="1">
      <c r="A748" s="95"/>
      <c r="B748" s="92"/>
      <c r="C748" s="92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  <c r="AF748" s="93"/>
      <c r="AG748" s="93"/>
      <c r="AH748" s="93"/>
      <c r="AI748" s="93"/>
    </row>
    <row r="749" spans="1:35" ht="24" customHeight="1">
      <c r="A749" s="95"/>
      <c r="B749" s="92"/>
      <c r="C749" s="92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  <c r="AF749" s="93"/>
      <c r="AG749" s="93"/>
      <c r="AH749" s="93"/>
      <c r="AI749" s="93"/>
    </row>
    <row r="750" spans="1:35" ht="24" customHeight="1">
      <c r="A750" s="95"/>
      <c r="B750" s="92"/>
      <c r="C750" s="92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  <c r="AF750" s="93"/>
      <c r="AG750" s="93"/>
      <c r="AH750" s="93"/>
      <c r="AI750" s="93"/>
    </row>
    <row r="751" spans="1:35" ht="24" customHeight="1">
      <c r="A751" s="95"/>
      <c r="B751" s="92"/>
      <c r="C751" s="92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  <c r="AF751" s="93"/>
      <c r="AG751" s="93"/>
      <c r="AH751" s="93"/>
      <c r="AI751" s="93"/>
    </row>
    <row r="752" spans="1:35" ht="24" customHeight="1">
      <c r="A752" s="95"/>
      <c r="B752" s="92"/>
      <c r="C752" s="92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  <c r="AF752" s="93"/>
      <c r="AG752" s="93"/>
      <c r="AH752" s="93"/>
      <c r="AI752" s="93"/>
    </row>
    <row r="753" spans="1:35" ht="24" customHeight="1">
      <c r="A753" s="95"/>
      <c r="B753" s="92"/>
      <c r="C753" s="92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  <c r="AF753" s="93"/>
      <c r="AG753" s="93"/>
      <c r="AH753" s="93"/>
      <c r="AI753" s="93"/>
    </row>
    <row r="754" spans="1:35" ht="24" customHeight="1">
      <c r="A754" s="95"/>
      <c r="B754" s="92"/>
      <c r="C754" s="92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  <c r="AF754" s="93"/>
      <c r="AG754" s="93"/>
      <c r="AH754" s="93"/>
      <c r="AI754" s="93"/>
    </row>
    <row r="755" spans="1:35" ht="24" customHeight="1">
      <c r="A755" s="95"/>
      <c r="B755" s="92"/>
      <c r="C755" s="92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  <c r="AF755" s="93"/>
      <c r="AG755" s="93"/>
      <c r="AH755" s="93"/>
      <c r="AI755" s="93"/>
    </row>
    <row r="756" spans="1:35" ht="24" customHeight="1">
      <c r="A756" s="95"/>
      <c r="B756" s="92"/>
      <c r="C756" s="92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  <c r="AF756" s="93"/>
      <c r="AG756" s="93"/>
      <c r="AH756" s="93"/>
      <c r="AI756" s="93"/>
    </row>
    <row r="757" spans="1:35" ht="24" customHeight="1">
      <c r="A757" s="95"/>
      <c r="B757" s="92"/>
      <c r="C757" s="92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  <c r="AF757" s="93"/>
      <c r="AG757" s="93"/>
      <c r="AH757" s="93"/>
      <c r="AI757" s="93"/>
    </row>
    <row r="758" spans="1:35" ht="24" customHeight="1">
      <c r="A758" s="95"/>
      <c r="B758" s="92"/>
      <c r="C758" s="92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  <c r="AF758" s="93"/>
      <c r="AG758" s="93"/>
      <c r="AH758" s="93"/>
      <c r="AI758" s="93"/>
    </row>
    <row r="759" spans="1:35" ht="24" customHeight="1">
      <c r="A759" s="95"/>
      <c r="B759" s="92"/>
      <c r="C759" s="92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  <c r="AF759" s="93"/>
      <c r="AG759" s="93"/>
      <c r="AH759" s="93"/>
      <c r="AI759" s="93"/>
    </row>
    <row r="760" spans="1:35" ht="24" customHeight="1">
      <c r="A760" s="95"/>
      <c r="B760" s="92"/>
      <c r="C760" s="92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  <c r="AF760" s="93"/>
      <c r="AG760" s="93"/>
      <c r="AH760" s="93"/>
      <c r="AI760" s="93"/>
    </row>
    <row r="761" spans="1:35" ht="24" customHeight="1">
      <c r="A761" s="95"/>
      <c r="B761" s="92"/>
      <c r="C761" s="92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  <c r="AF761" s="93"/>
      <c r="AG761" s="93"/>
      <c r="AH761" s="93"/>
      <c r="AI761" s="93"/>
    </row>
    <row r="762" spans="1:35" ht="24" customHeight="1">
      <c r="A762" s="95"/>
      <c r="B762" s="92"/>
      <c r="C762" s="92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  <c r="AF762" s="93"/>
      <c r="AG762" s="93"/>
      <c r="AH762" s="93"/>
      <c r="AI762" s="93"/>
    </row>
    <row r="763" spans="1:35" ht="24" customHeight="1">
      <c r="A763" s="95"/>
      <c r="B763" s="92"/>
      <c r="C763" s="92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  <c r="AF763" s="93"/>
      <c r="AG763" s="93"/>
      <c r="AH763" s="93"/>
      <c r="AI763" s="93"/>
    </row>
    <row r="764" spans="1:35" ht="24" customHeight="1">
      <c r="A764" s="95"/>
      <c r="B764" s="92"/>
      <c r="C764" s="92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  <c r="AF764" s="93"/>
      <c r="AG764" s="93"/>
      <c r="AH764" s="93"/>
      <c r="AI764" s="93"/>
    </row>
    <row r="765" spans="1:35" ht="24" customHeight="1">
      <c r="A765" s="95"/>
      <c r="B765" s="92"/>
      <c r="C765" s="92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  <c r="AF765" s="93"/>
      <c r="AG765" s="93"/>
      <c r="AH765" s="93"/>
      <c r="AI765" s="93"/>
    </row>
    <row r="766" spans="1:35" ht="24" customHeight="1">
      <c r="A766" s="95"/>
      <c r="B766" s="92"/>
      <c r="C766" s="92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  <c r="AF766" s="93"/>
      <c r="AG766" s="93"/>
      <c r="AH766" s="93"/>
      <c r="AI766" s="93"/>
    </row>
    <row r="767" spans="1:35" ht="24" customHeight="1">
      <c r="A767" s="95"/>
      <c r="B767" s="92"/>
      <c r="C767" s="92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  <c r="AF767" s="93"/>
      <c r="AG767" s="93"/>
      <c r="AH767" s="93"/>
      <c r="AI767" s="93"/>
    </row>
    <row r="768" spans="1:35" ht="24" customHeight="1">
      <c r="A768" s="95"/>
      <c r="B768" s="92"/>
      <c r="C768" s="92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  <c r="AF768" s="93"/>
      <c r="AG768" s="93"/>
      <c r="AH768" s="93"/>
      <c r="AI768" s="93"/>
    </row>
    <row r="769" spans="1:35" ht="24" customHeight="1">
      <c r="A769" s="95"/>
      <c r="B769" s="92"/>
      <c r="C769" s="92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  <c r="AF769" s="93"/>
      <c r="AG769" s="93"/>
      <c r="AH769" s="93"/>
      <c r="AI769" s="93"/>
    </row>
    <row r="770" spans="1:35" ht="24" customHeight="1">
      <c r="A770" s="95"/>
      <c r="B770" s="92"/>
      <c r="C770" s="92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  <c r="AF770" s="93"/>
      <c r="AG770" s="93"/>
      <c r="AH770" s="93"/>
      <c r="AI770" s="93"/>
    </row>
    <row r="771" spans="1:35" ht="24" customHeight="1">
      <c r="A771" s="95"/>
      <c r="B771" s="92"/>
      <c r="C771" s="92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  <c r="AF771" s="93"/>
      <c r="AG771" s="93"/>
      <c r="AH771" s="93"/>
      <c r="AI771" s="93"/>
    </row>
    <row r="772" spans="1:35" ht="24" customHeight="1">
      <c r="A772" s="95"/>
      <c r="B772" s="92"/>
      <c r="C772" s="92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  <c r="AF772" s="93"/>
      <c r="AG772" s="93"/>
      <c r="AH772" s="93"/>
      <c r="AI772" s="93"/>
    </row>
    <row r="773" spans="1:35" ht="24" customHeight="1">
      <c r="A773" s="95"/>
      <c r="B773" s="92"/>
      <c r="C773" s="92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  <c r="AF773" s="93"/>
      <c r="AG773" s="93"/>
      <c r="AH773" s="93"/>
      <c r="AI773" s="93"/>
    </row>
    <row r="774" spans="1:35" ht="24" customHeight="1">
      <c r="A774" s="95"/>
      <c r="B774" s="92"/>
      <c r="C774" s="92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  <c r="AF774" s="93"/>
      <c r="AG774" s="93"/>
      <c r="AH774" s="93"/>
      <c r="AI774" s="93"/>
    </row>
    <row r="775" spans="1:35" ht="24" customHeight="1">
      <c r="A775" s="95"/>
      <c r="B775" s="92"/>
      <c r="C775" s="92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  <c r="AF775" s="93"/>
      <c r="AG775" s="93"/>
      <c r="AH775" s="93"/>
      <c r="AI775" s="93"/>
    </row>
    <row r="776" spans="1:35" ht="24" customHeight="1">
      <c r="A776" s="95"/>
      <c r="B776" s="92"/>
      <c r="C776" s="92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  <c r="AF776" s="93"/>
      <c r="AG776" s="93"/>
      <c r="AH776" s="93"/>
      <c r="AI776" s="93"/>
    </row>
    <row r="777" spans="1:35" ht="24" customHeight="1">
      <c r="A777" s="95"/>
      <c r="B777" s="92"/>
      <c r="C777" s="92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  <c r="AF777" s="93"/>
      <c r="AG777" s="93"/>
      <c r="AH777" s="93"/>
      <c r="AI777" s="93"/>
    </row>
    <row r="778" spans="1:35" ht="24" customHeight="1">
      <c r="A778" s="95"/>
      <c r="B778" s="92"/>
      <c r="C778" s="92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  <c r="AF778" s="93"/>
      <c r="AG778" s="93"/>
      <c r="AH778" s="93"/>
      <c r="AI778" s="93"/>
    </row>
    <row r="779" spans="1:35" ht="24" customHeight="1">
      <c r="A779" s="95"/>
      <c r="B779" s="92"/>
      <c r="C779" s="92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  <c r="AF779" s="93"/>
      <c r="AG779" s="93"/>
      <c r="AH779" s="93"/>
      <c r="AI779" s="93"/>
    </row>
    <row r="780" spans="1:35" ht="24" customHeight="1">
      <c r="A780" s="95"/>
      <c r="B780" s="92"/>
      <c r="C780" s="92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  <c r="AF780" s="93"/>
      <c r="AG780" s="93"/>
      <c r="AH780" s="93"/>
      <c r="AI780" s="93"/>
    </row>
    <row r="781" spans="1:35" ht="24" customHeight="1">
      <c r="A781" s="95"/>
      <c r="B781" s="92"/>
      <c r="C781" s="92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  <c r="AF781" s="93"/>
      <c r="AG781" s="93"/>
      <c r="AH781" s="93"/>
      <c r="AI781" s="93"/>
    </row>
    <row r="782" spans="1:35" ht="24" customHeight="1">
      <c r="A782" s="95"/>
      <c r="B782" s="92"/>
      <c r="C782" s="92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  <c r="AF782" s="93"/>
      <c r="AG782" s="93"/>
      <c r="AH782" s="93"/>
      <c r="AI782" s="93"/>
    </row>
    <row r="783" spans="1:35" ht="24" customHeight="1">
      <c r="A783" s="95"/>
      <c r="B783" s="92"/>
      <c r="C783" s="92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  <c r="AF783" s="93"/>
      <c r="AG783" s="93"/>
      <c r="AH783" s="93"/>
      <c r="AI783" s="93"/>
    </row>
    <row r="784" spans="1:35" ht="24" customHeight="1">
      <c r="A784" s="95"/>
      <c r="B784" s="92"/>
      <c r="C784" s="92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  <c r="AF784" s="93"/>
      <c r="AG784" s="93"/>
      <c r="AH784" s="93"/>
      <c r="AI784" s="93"/>
    </row>
    <row r="785" spans="1:35" ht="24" customHeight="1">
      <c r="A785" s="95"/>
      <c r="B785" s="92"/>
      <c r="C785" s="92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  <c r="AF785" s="93"/>
      <c r="AG785" s="93"/>
      <c r="AH785" s="93"/>
      <c r="AI785" s="93"/>
    </row>
    <row r="786" spans="1:35" ht="24" customHeight="1">
      <c r="A786" s="95"/>
      <c r="B786" s="92"/>
      <c r="C786" s="92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  <c r="AF786" s="93"/>
      <c r="AG786" s="93"/>
      <c r="AH786" s="93"/>
      <c r="AI786" s="93"/>
    </row>
    <row r="787" spans="1:35" ht="24" customHeight="1">
      <c r="A787" s="95"/>
      <c r="B787" s="92"/>
      <c r="C787" s="92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  <c r="AF787" s="93"/>
      <c r="AG787" s="93"/>
      <c r="AH787" s="93"/>
      <c r="AI787" s="93"/>
    </row>
    <row r="788" spans="1:35" ht="24" customHeight="1">
      <c r="A788" s="95"/>
      <c r="B788" s="92"/>
      <c r="C788" s="92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  <c r="AF788" s="93"/>
      <c r="AG788" s="93"/>
      <c r="AH788" s="93"/>
      <c r="AI788" s="93"/>
    </row>
    <row r="789" spans="1:35" ht="24" customHeight="1">
      <c r="A789" s="95"/>
      <c r="B789" s="92"/>
      <c r="C789" s="92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  <c r="AF789" s="93"/>
      <c r="AG789" s="93"/>
      <c r="AH789" s="93"/>
      <c r="AI789" s="93"/>
    </row>
    <row r="790" spans="1:35" ht="24" customHeight="1">
      <c r="A790" s="95"/>
      <c r="B790" s="92"/>
      <c r="C790" s="92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G790" s="93"/>
      <c r="AH790" s="93"/>
      <c r="AI790" s="93"/>
    </row>
    <row r="791" spans="1:35" ht="24" customHeight="1">
      <c r="A791" s="95"/>
      <c r="B791" s="92"/>
      <c r="C791" s="92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  <c r="AF791" s="93"/>
      <c r="AG791" s="93"/>
      <c r="AH791" s="93"/>
      <c r="AI791" s="93"/>
    </row>
    <row r="792" spans="1:35" ht="24" customHeight="1">
      <c r="A792" s="95"/>
      <c r="B792" s="92"/>
      <c r="C792" s="92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  <c r="AF792" s="93"/>
      <c r="AG792" s="93"/>
      <c r="AH792" s="93"/>
      <c r="AI792" s="93"/>
    </row>
    <row r="793" spans="1:35" ht="24" customHeight="1">
      <c r="A793" s="95"/>
      <c r="B793" s="92"/>
      <c r="C793" s="92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  <c r="AF793" s="93"/>
      <c r="AG793" s="93"/>
      <c r="AH793" s="93"/>
      <c r="AI793" s="93"/>
    </row>
    <row r="794" spans="1:35" ht="24" customHeight="1">
      <c r="A794" s="95"/>
      <c r="B794" s="92"/>
      <c r="C794" s="92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</row>
    <row r="795" spans="1:35" ht="24" customHeight="1">
      <c r="A795" s="95"/>
      <c r="B795" s="92"/>
      <c r="C795" s="92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G795" s="93"/>
      <c r="AH795" s="93"/>
      <c r="AI795" s="93"/>
    </row>
    <row r="796" spans="1:35" ht="24" customHeight="1">
      <c r="A796" s="95"/>
      <c r="B796" s="92"/>
      <c r="C796" s="92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  <c r="AF796" s="93"/>
      <c r="AG796" s="93"/>
      <c r="AH796" s="93"/>
      <c r="AI796" s="93"/>
    </row>
    <row r="797" spans="1:35" ht="24" customHeight="1">
      <c r="A797" s="95"/>
      <c r="B797" s="92"/>
      <c r="C797" s="92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  <c r="AF797" s="93"/>
      <c r="AG797" s="93"/>
      <c r="AH797" s="93"/>
      <c r="AI797" s="93"/>
    </row>
    <row r="798" spans="1:35" ht="24" customHeight="1">
      <c r="A798" s="95"/>
      <c r="B798" s="92"/>
      <c r="C798" s="92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  <c r="AF798" s="93"/>
      <c r="AG798" s="93"/>
      <c r="AH798" s="93"/>
      <c r="AI798" s="93"/>
    </row>
    <row r="799" spans="1:35" ht="24" customHeight="1">
      <c r="A799" s="95"/>
      <c r="B799" s="92"/>
      <c r="C799" s="92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  <c r="AF799" s="93"/>
      <c r="AG799" s="93"/>
      <c r="AH799" s="93"/>
      <c r="AI799" s="93"/>
    </row>
    <row r="800" spans="1:35" ht="24" customHeight="1">
      <c r="A800" s="95"/>
      <c r="B800" s="92"/>
      <c r="C800" s="92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G800" s="93"/>
      <c r="AH800" s="93"/>
      <c r="AI800" s="93"/>
    </row>
    <row r="801" spans="1:35" ht="24" customHeight="1">
      <c r="A801" s="95"/>
      <c r="B801" s="92"/>
      <c r="C801" s="92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  <c r="AF801" s="93"/>
      <c r="AG801" s="93"/>
      <c r="AH801" s="93"/>
      <c r="AI801" s="93"/>
    </row>
    <row r="802" spans="1:35" ht="24" customHeight="1">
      <c r="A802" s="95"/>
      <c r="B802" s="92"/>
      <c r="C802" s="92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  <c r="AF802" s="93"/>
      <c r="AG802" s="93"/>
      <c r="AH802" s="93"/>
      <c r="AI802" s="93"/>
    </row>
    <row r="803" spans="1:35" ht="24" customHeight="1">
      <c r="A803" s="95"/>
      <c r="B803" s="92"/>
      <c r="C803" s="92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  <c r="AF803" s="93"/>
      <c r="AG803" s="93"/>
      <c r="AH803" s="93"/>
      <c r="AI803" s="93"/>
    </row>
    <row r="804" spans="1:35" ht="24" customHeight="1">
      <c r="A804" s="95"/>
      <c r="B804" s="92"/>
      <c r="C804" s="92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  <c r="AF804" s="93"/>
      <c r="AG804" s="93"/>
      <c r="AH804" s="93"/>
      <c r="AI804" s="93"/>
    </row>
    <row r="805" spans="1:35" ht="24" customHeight="1">
      <c r="A805" s="95"/>
      <c r="B805" s="92"/>
      <c r="C805" s="92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G805" s="93"/>
      <c r="AH805" s="93"/>
      <c r="AI805" s="93"/>
    </row>
    <row r="806" spans="1:35" ht="24" customHeight="1">
      <c r="A806" s="95"/>
      <c r="B806" s="92"/>
      <c r="C806" s="92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  <c r="AF806" s="93"/>
      <c r="AG806" s="93"/>
      <c r="AH806" s="93"/>
      <c r="AI806" s="93"/>
    </row>
    <row r="807" spans="1:35" ht="24" customHeight="1">
      <c r="A807" s="95"/>
      <c r="B807" s="92"/>
      <c r="C807" s="92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  <c r="AF807" s="93"/>
      <c r="AG807" s="93"/>
      <c r="AH807" s="93"/>
      <c r="AI807" s="93"/>
    </row>
    <row r="808" spans="1:35" ht="24" customHeight="1">
      <c r="A808" s="95"/>
      <c r="B808" s="92"/>
      <c r="C808" s="92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  <c r="AF808" s="93"/>
      <c r="AG808" s="93"/>
      <c r="AH808" s="93"/>
      <c r="AI808" s="93"/>
    </row>
    <row r="809" spans="1:35" ht="24" customHeight="1">
      <c r="A809" s="95"/>
      <c r="B809" s="92"/>
      <c r="C809" s="92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  <c r="AF809" s="93"/>
      <c r="AG809" s="93"/>
      <c r="AH809" s="93"/>
      <c r="AI809" s="93"/>
    </row>
    <row r="810" spans="1:35" ht="24" customHeight="1">
      <c r="A810" s="95"/>
      <c r="B810" s="92"/>
      <c r="C810" s="92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  <c r="AF810" s="93"/>
      <c r="AG810" s="93"/>
      <c r="AH810" s="93"/>
      <c r="AI810" s="93"/>
    </row>
    <row r="811" spans="1:35" ht="24" customHeight="1">
      <c r="A811" s="95"/>
      <c r="B811" s="92"/>
      <c r="C811" s="92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  <c r="AF811" s="93"/>
      <c r="AG811" s="93"/>
      <c r="AH811" s="93"/>
      <c r="AI811" s="93"/>
    </row>
    <row r="812" spans="1:35" ht="24" customHeight="1">
      <c r="A812" s="95"/>
      <c r="B812" s="92"/>
      <c r="C812" s="92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  <c r="AF812" s="93"/>
      <c r="AG812" s="93"/>
      <c r="AH812" s="93"/>
      <c r="AI812" s="93"/>
    </row>
    <row r="813" spans="1:35" ht="24" customHeight="1">
      <c r="A813" s="95"/>
      <c r="B813" s="92"/>
      <c r="C813" s="92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  <c r="AF813" s="93"/>
      <c r="AG813" s="93"/>
      <c r="AH813" s="93"/>
      <c r="AI813" s="93"/>
    </row>
    <row r="814" spans="1:35" ht="24" customHeight="1">
      <c r="A814" s="95"/>
      <c r="B814" s="92"/>
      <c r="C814" s="92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  <c r="AF814" s="93"/>
      <c r="AG814" s="93"/>
      <c r="AH814" s="93"/>
      <c r="AI814" s="93"/>
    </row>
    <row r="815" spans="1:35" ht="24" customHeight="1">
      <c r="A815" s="95"/>
      <c r="B815" s="92"/>
      <c r="C815" s="92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  <c r="AF815" s="93"/>
      <c r="AG815" s="93"/>
      <c r="AH815" s="93"/>
      <c r="AI815" s="93"/>
    </row>
    <row r="816" spans="1:35" ht="24" customHeight="1">
      <c r="A816" s="95"/>
      <c r="B816" s="92"/>
      <c r="C816" s="92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  <c r="AF816" s="93"/>
      <c r="AG816" s="93"/>
      <c r="AH816" s="93"/>
      <c r="AI816" s="93"/>
    </row>
    <row r="817" spans="1:35" ht="24" customHeight="1">
      <c r="A817" s="95"/>
      <c r="B817" s="92"/>
      <c r="C817" s="92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  <c r="AF817" s="93"/>
      <c r="AG817" s="93"/>
      <c r="AH817" s="93"/>
      <c r="AI817" s="93"/>
    </row>
    <row r="818" spans="1:35" ht="24" customHeight="1">
      <c r="A818" s="95"/>
      <c r="B818" s="92"/>
      <c r="C818" s="92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  <c r="AF818" s="93"/>
      <c r="AG818" s="93"/>
      <c r="AH818" s="93"/>
      <c r="AI818" s="93"/>
    </row>
    <row r="819" spans="1:35" ht="24" customHeight="1">
      <c r="A819" s="95"/>
      <c r="B819" s="92"/>
      <c r="C819" s="92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  <c r="AF819" s="93"/>
      <c r="AG819" s="93"/>
      <c r="AH819" s="93"/>
      <c r="AI819" s="93"/>
    </row>
    <row r="820" spans="1:35" ht="24" customHeight="1">
      <c r="A820" s="95"/>
      <c r="B820" s="92"/>
      <c r="C820" s="92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  <c r="AF820" s="93"/>
      <c r="AG820" s="93"/>
      <c r="AH820" s="93"/>
      <c r="AI820" s="93"/>
    </row>
    <row r="821" spans="1:35" ht="24" customHeight="1">
      <c r="A821" s="95"/>
      <c r="B821" s="92"/>
      <c r="C821" s="92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  <c r="AF821" s="93"/>
      <c r="AG821" s="93"/>
      <c r="AH821" s="93"/>
      <c r="AI821" s="93"/>
    </row>
    <row r="822" spans="1:35" ht="24" customHeight="1">
      <c r="A822" s="95"/>
      <c r="B822" s="92"/>
      <c r="C822" s="92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  <c r="AF822" s="93"/>
      <c r="AG822" s="93"/>
      <c r="AH822" s="93"/>
      <c r="AI822" s="93"/>
    </row>
    <row r="823" spans="1:35" ht="24" customHeight="1">
      <c r="A823" s="95"/>
      <c r="B823" s="92"/>
      <c r="C823" s="92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  <c r="AF823" s="93"/>
      <c r="AG823" s="93"/>
      <c r="AH823" s="93"/>
      <c r="AI823" s="93"/>
    </row>
    <row r="824" spans="1:35" ht="24" customHeight="1">
      <c r="A824" s="95"/>
      <c r="B824" s="92"/>
      <c r="C824" s="92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  <c r="AF824" s="93"/>
      <c r="AG824" s="93"/>
      <c r="AH824" s="93"/>
      <c r="AI824" s="93"/>
    </row>
    <row r="825" spans="1:35" ht="24" customHeight="1">
      <c r="A825" s="95"/>
      <c r="B825" s="92"/>
      <c r="C825" s="92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  <c r="AF825" s="93"/>
      <c r="AG825" s="93"/>
      <c r="AH825" s="93"/>
      <c r="AI825" s="93"/>
    </row>
    <row r="826" spans="1:35" ht="24" customHeight="1">
      <c r="A826" s="95"/>
      <c r="B826" s="92"/>
      <c r="C826" s="92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  <c r="AF826" s="93"/>
      <c r="AG826" s="93"/>
      <c r="AH826" s="93"/>
      <c r="AI826" s="93"/>
    </row>
    <row r="827" spans="1:35" ht="24" customHeight="1">
      <c r="A827" s="95"/>
      <c r="B827" s="92"/>
      <c r="C827" s="92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  <c r="AF827" s="93"/>
      <c r="AG827" s="93"/>
      <c r="AH827" s="93"/>
      <c r="AI827" s="93"/>
    </row>
    <row r="828" spans="1:35" ht="24" customHeight="1">
      <c r="A828" s="95"/>
      <c r="B828" s="92"/>
      <c r="C828" s="92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  <c r="AF828" s="93"/>
      <c r="AG828" s="93"/>
      <c r="AH828" s="93"/>
      <c r="AI828" s="93"/>
    </row>
    <row r="829" spans="1:35" ht="24" customHeight="1">
      <c r="A829" s="95"/>
      <c r="B829" s="92"/>
      <c r="C829" s="92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  <c r="AF829" s="93"/>
      <c r="AG829" s="93"/>
      <c r="AH829" s="93"/>
      <c r="AI829" s="93"/>
    </row>
    <row r="830" spans="1:35" ht="24" customHeight="1">
      <c r="A830" s="95"/>
      <c r="B830" s="92"/>
      <c r="C830" s="92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  <c r="AF830" s="93"/>
      <c r="AG830" s="93"/>
      <c r="AH830" s="93"/>
      <c r="AI830" s="93"/>
    </row>
    <row r="831" spans="1:35" ht="24" customHeight="1">
      <c r="A831" s="95"/>
      <c r="B831" s="92"/>
      <c r="C831" s="92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  <c r="AF831" s="93"/>
      <c r="AG831" s="93"/>
      <c r="AH831" s="93"/>
      <c r="AI831" s="93"/>
    </row>
    <row r="832" spans="1:35" ht="24" customHeight="1">
      <c r="A832" s="95"/>
      <c r="B832" s="92"/>
      <c r="C832" s="92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  <c r="AF832" s="93"/>
      <c r="AG832" s="93"/>
      <c r="AH832" s="93"/>
      <c r="AI832" s="93"/>
    </row>
    <row r="833" spans="1:35" ht="24" customHeight="1">
      <c r="A833" s="95"/>
      <c r="B833" s="92"/>
      <c r="C833" s="92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  <c r="AF833" s="93"/>
      <c r="AG833" s="93"/>
      <c r="AH833" s="93"/>
      <c r="AI833" s="93"/>
    </row>
    <row r="834" spans="1:35" ht="24" customHeight="1">
      <c r="A834" s="95"/>
      <c r="B834" s="92"/>
      <c r="C834" s="92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  <c r="AF834" s="93"/>
      <c r="AG834" s="93"/>
      <c r="AH834" s="93"/>
      <c r="AI834" s="93"/>
    </row>
    <row r="835" spans="1:35" ht="24" customHeight="1">
      <c r="A835" s="95"/>
      <c r="B835" s="92"/>
      <c r="C835" s="92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  <c r="AF835" s="93"/>
      <c r="AG835" s="93"/>
      <c r="AH835" s="93"/>
      <c r="AI835" s="93"/>
    </row>
    <row r="836" spans="1:35" ht="24" customHeight="1">
      <c r="A836" s="95"/>
      <c r="B836" s="92"/>
      <c r="C836" s="92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  <c r="AF836" s="93"/>
      <c r="AG836" s="93"/>
      <c r="AH836" s="93"/>
      <c r="AI836" s="93"/>
    </row>
    <row r="837" spans="1:35" ht="24" customHeight="1">
      <c r="A837" s="95"/>
      <c r="B837" s="92"/>
      <c r="C837" s="92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  <c r="AF837" s="93"/>
      <c r="AG837" s="93"/>
      <c r="AH837" s="93"/>
      <c r="AI837" s="93"/>
    </row>
    <row r="838" spans="1:35" ht="24" customHeight="1">
      <c r="A838" s="95"/>
      <c r="B838" s="92"/>
      <c r="C838" s="92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  <c r="AF838" s="93"/>
      <c r="AG838" s="93"/>
      <c r="AH838" s="93"/>
      <c r="AI838" s="93"/>
    </row>
    <row r="839" spans="1:35" ht="24" customHeight="1">
      <c r="A839" s="95"/>
      <c r="B839" s="92"/>
      <c r="C839" s="92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  <c r="AF839" s="93"/>
      <c r="AG839" s="93"/>
      <c r="AH839" s="93"/>
      <c r="AI839" s="93"/>
    </row>
    <row r="840" spans="1:35" ht="24" customHeight="1">
      <c r="A840" s="95"/>
      <c r="B840" s="92"/>
      <c r="C840" s="92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  <c r="AF840" s="93"/>
      <c r="AG840" s="93"/>
      <c r="AH840" s="93"/>
      <c r="AI840" s="93"/>
    </row>
    <row r="841" spans="1:35" ht="24" customHeight="1">
      <c r="A841" s="95"/>
      <c r="B841" s="92"/>
      <c r="C841" s="92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  <c r="AF841" s="93"/>
      <c r="AG841" s="93"/>
      <c r="AH841" s="93"/>
      <c r="AI841" s="93"/>
    </row>
    <row r="842" spans="1:35" ht="24" customHeight="1">
      <c r="A842" s="95"/>
      <c r="B842" s="92"/>
      <c r="C842" s="92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  <c r="AF842" s="93"/>
      <c r="AG842" s="93"/>
      <c r="AH842" s="93"/>
      <c r="AI842" s="93"/>
    </row>
    <row r="843" spans="1:35" ht="24" customHeight="1">
      <c r="A843" s="95"/>
      <c r="B843" s="92"/>
      <c r="C843" s="92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  <c r="AF843" s="93"/>
      <c r="AG843" s="93"/>
      <c r="AH843" s="93"/>
      <c r="AI843" s="93"/>
    </row>
    <row r="844" spans="1:35" ht="24" customHeight="1">
      <c r="A844" s="95"/>
      <c r="B844" s="92"/>
      <c r="C844" s="92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  <c r="AF844" s="93"/>
      <c r="AG844" s="93"/>
      <c r="AH844" s="93"/>
      <c r="AI844" s="93"/>
    </row>
    <row r="845" spans="1:35" ht="24" customHeight="1">
      <c r="A845" s="95"/>
      <c r="B845" s="92"/>
      <c r="C845" s="92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  <c r="AF845" s="93"/>
      <c r="AG845" s="93"/>
      <c r="AH845" s="93"/>
      <c r="AI845" s="93"/>
    </row>
    <row r="846" spans="1:35" ht="24" customHeight="1">
      <c r="A846" s="95"/>
      <c r="B846" s="92"/>
      <c r="C846" s="92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  <c r="AF846" s="93"/>
      <c r="AG846" s="93"/>
      <c r="AH846" s="93"/>
      <c r="AI846" s="93"/>
    </row>
    <row r="847" spans="1:35" ht="24" customHeight="1">
      <c r="A847" s="95"/>
      <c r="B847" s="92"/>
      <c r="C847" s="92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  <c r="AF847" s="93"/>
      <c r="AG847" s="93"/>
      <c r="AH847" s="93"/>
      <c r="AI847" s="93"/>
    </row>
    <row r="848" spans="1:35" ht="24" customHeight="1">
      <c r="A848" s="95"/>
      <c r="B848" s="92"/>
      <c r="C848" s="92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  <c r="AF848" s="93"/>
      <c r="AG848" s="93"/>
      <c r="AH848" s="93"/>
      <c r="AI848" s="93"/>
    </row>
    <row r="849" spans="1:35" ht="24" customHeight="1">
      <c r="A849" s="95"/>
      <c r="B849" s="92"/>
      <c r="C849" s="92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  <c r="AF849" s="93"/>
      <c r="AG849" s="93"/>
      <c r="AH849" s="93"/>
      <c r="AI849" s="93"/>
    </row>
    <row r="850" spans="1:35" ht="24" customHeight="1">
      <c r="A850" s="95"/>
      <c r="B850" s="92"/>
      <c r="C850" s="92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  <c r="AF850" s="93"/>
      <c r="AG850" s="93"/>
      <c r="AH850" s="93"/>
      <c r="AI850" s="93"/>
    </row>
    <row r="851" spans="1:35" ht="24" customHeight="1">
      <c r="A851" s="95"/>
      <c r="B851" s="92"/>
      <c r="C851" s="92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  <c r="AF851" s="93"/>
      <c r="AG851" s="93"/>
      <c r="AH851" s="93"/>
      <c r="AI851" s="93"/>
    </row>
    <row r="852" spans="1:35" ht="24" customHeight="1">
      <c r="A852" s="95"/>
      <c r="B852" s="92"/>
      <c r="C852" s="92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  <c r="AF852" s="93"/>
      <c r="AG852" s="93"/>
      <c r="AH852" s="93"/>
      <c r="AI852" s="93"/>
    </row>
    <row r="853" spans="1:35" ht="24" customHeight="1">
      <c r="A853" s="95"/>
      <c r="B853" s="92"/>
      <c r="C853" s="92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  <c r="AF853" s="93"/>
      <c r="AG853" s="93"/>
      <c r="AH853" s="93"/>
      <c r="AI853" s="93"/>
    </row>
    <row r="854" spans="1:35" ht="24" customHeight="1">
      <c r="A854" s="95"/>
      <c r="B854" s="92"/>
      <c r="C854" s="92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  <c r="AF854" s="93"/>
      <c r="AG854" s="93"/>
      <c r="AH854" s="93"/>
      <c r="AI854" s="93"/>
    </row>
    <row r="855" spans="1:35" ht="24" customHeight="1">
      <c r="A855" s="95"/>
      <c r="B855" s="92"/>
      <c r="C855" s="92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  <c r="AF855" s="93"/>
      <c r="AG855" s="93"/>
      <c r="AH855" s="93"/>
      <c r="AI855" s="93"/>
    </row>
    <row r="856" spans="1:35" ht="24" customHeight="1">
      <c r="A856" s="95"/>
      <c r="B856" s="92"/>
      <c r="C856" s="92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  <c r="AF856" s="93"/>
      <c r="AG856" s="93"/>
      <c r="AH856" s="93"/>
      <c r="AI856" s="93"/>
    </row>
    <row r="857" spans="1:35" ht="24" customHeight="1">
      <c r="A857" s="95"/>
      <c r="B857" s="92"/>
      <c r="C857" s="92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  <c r="AF857" s="93"/>
      <c r="AG857" s="93"/>
      <c r="AH857" s="93"/>
      <c r="AI857" s="93"/>
    </row>
    <row r="858" spans="1:35" ht="24" customHeight="1">
      <c r="A858" s="95"/>
      <c r="B858" s="92"/>
      <c r="C858" s="92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  <c r="AF858" s="93"/>
      <c r="AG858" s="93"/>
      <c r="AH858" s="93"/>
      <c r="AI858" s="93"/>
    </row>
    <row r="859" spans="1:35" ht="24" customHeight="1">
      <c r="A859" s="95"/>
      <c r="B859" s="92"/>
      <c r="C859" s="92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  <c r="AF859" s="93"/>
      <c r="AG859" s="93"/>
      <c r="AH859" s="93"/>
      <c r="AI859" s="93"/>
    </row>
    <row r="860" spans="1:35" ht="24" customHeight="1">
      <c r="A860" s="95"/>
      <c r="B860" s="92"/>
      <c r="C860" s="92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  <c r="AF860" s="93"/>
      <c r="AG860" s="93"/>
      <c r="AH860" s="93"/>
      <c r="AI860" s="93"/>
    </row>
    <row r="861" spans="1:35" ht="24" customHeight="1">
      <c r="A861" s="95"/>
      <c r="B861" s="92"/>
      <c r="C861" s="92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  <c r="AF861" s="93"/>
      <c r="AG861" s="93"/>
      <c r="AH861" s="93"/>
      <c r="AI861" s="93"/>
    </row>
    <row r="862" spans="1:35" ht="24" customHeight="1">
      <c r="A862" s="95"/>
      <c r="B862" s="92"/>
      <c r="C862" s="92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  <c r="AF862" s="93"/>
      <c r="AG862" s="93"/>
      <c r="AH862" s="93"/>
      <c r="AI862" s="93"/>
    </row>
    <row r="863" spans="1:35" ht="24" customHeight="1">
      <c r="A863" s="95"/>
      <c r="B863" s="92"/>
      <c r="C863" s="92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  <c r="AF863" s="93"/>
      <c r="AG863" s="93"/>
      <c r="AH863" s="93"/>
      <c r="AI863" s="93"/>
    </row>
    <row r="864" spans="1:35" ht="24" customHeight="1">
      <c r="A864" s="95"/>
      <c r="B864" s="92"/>
      <c r="C864" s="92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  <c r="AF864" s="93"/>
      <c r="AG864" s="93"/>
      <c r="AH864" s="93"/>
      <c r="AI864" s="93"/>
    </row>
    <row r="865" spans="1:35" ht="24" customHeight="1">
      <c r="A865" s="95"/>
      <c r="B865" s="92"/>
      <c r="C865" s="92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  <c r="AF865" s="93"/>
      <c r="AG865" s="93"/>
      <c r="AH865" s="93"/>
      <c r="AI865" s="93"/>
    </row>
    <row r="866" spans="1:35" ht="24" customHeight="1">
      <c r="A866" s="95"/>
      <c r="B866" s="92"/>
      <c r="C866" s="92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  <c r="AF866" s="93"/>
      <c r="AG866" s="93"/>
      <c r="AH866" s="93"/>
      <c r="AI866" s="93"/>
    </row>
    <row r="867" spans="1:35" ht="24" customHeight="1">
      <c r="A867" s="95"/>
      <c r="B867" s="92"/>
      <c r="C867" s="92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  <c r="AF867" s="93"/>
      <c r="AG867" s="93"/>
      <c r="AH867" s="93"/>
      <c r="AI867" s="93"/>
    </row>
    <row r="868" spans="1:35" ht="24" customHeight="1">
      <c r="A868" s="95"/>
      <c r="B868" s="92"/>
      <c r="C868" s="92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  <c r="AF868" s="93"/>
      <c r="AG868" s="93"/>
      <c r="AH868" s="93"/>
      <c r="AI868" s="93"/>
    </row>
    <row r="869" spans="1:35" ht="24" customHeight="1">
      <c r="A869" s="95"/>
      <c r="B869" s="92"/>
      <c r="C869" s="92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  <c r="AF869" s="93"/>
      <c r="AG869" s="93"/>
      <c r="AH869" s="93"/>
      <c r="AI869" s="93"/>
    </row>
    <row r="870" spans="1:35" ht="24" customHeight="1">
      <c r="A870" s="95"/>
      <c r="B870" s="92"/>
      <c r="C870" s="92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  <c r="AF870" s="93"/>
      <c r="AG870" s="93"/>
      <c r="AH870" s="93"/>
      <c r="AI870" s="93"/>
    </row>
    <row r="871" spans="1:35" ht="24" customHeight="1">
      <c r="A871" s="95"/>
      <c r="B871" s="92"/>
      <c r="C871" s="92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  <c r="AF871" s="93"/>
      <c r="AG871" s="93"/>
      <c r="AH871" s="93"/>
      <c r="AI871" s="93"/>
    </row>
    <row r="872" spans="1:35" ht="24" customHeight="1">
      <c r="A872" s="95"/>
      <c r="B872" s="92"/>
      <c r="C872" s="92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  <c r="AF872" s="93"/>
      <c r="AG872" s="93"/>
      <c r="AH872" s="93"/>
      <c r="AI872" s="93"/>
    </row>
    <row r="873" spans="1:35" ht="24" customHeight="1">
      <c r="A873" s="95"/>
      <c r="B873" s="92"/>
      <c r="C873" s="92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  <c r="AF873" s="93"/>
      <c r="AG873" s="93"/>
      <c r="AH873" s="93"/>
      <c r="AI873" s="93"/>
    </row>
    <row r="874" spans="1:35" ht="24" customHeight="1">
      <c r="A874" s="95"/>
      <c r="B874" s="92"/>
      <c r="C874" s="92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  <c r="AF874" s="93"/>
      <c r="AG874" s="93"/>
      <c r="AH874" s="93"/>
      <c r="AI874" s="93"/>
    </row>
    <row r="875" spans="1:35" ht="24" customHeight="1">
      <c r="A875" s="95"/>
      <c r="B875" s="92"/>
      <c r="C875" s="92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  <c r="AF875" s="93"/>
      <c r="AG875" s="93"/>
      <c r="AH875" s="93"/>
      <c r="AI875" s="93"/>
    </row>
    <row r="876" spans="1:35" ht="24" customHeight="1">
      <c r="A876" s="95"/>
      <c r="B876" s="92"/>
      <c r="C876" s="92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  <c r="AF876" s="93"/>
      <c r="AG876" s="93"/>
      <c r="AH876" s="93"/>
      <c r="AI876" s="93"/>
    </row>
    <row r="877" spans="1:35" ht="24" customHeight="1">
      <c r="A877" s="95"/>
      <c r="B877" s="92"/>
      <c r="C877" s="92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  <c r="AF877" s="93"/>
      <c r="AG877" s="93"/>
      <c r="AH877" s="93"/>
      <c r="AI877" s="93"/>
    </row>
    <row r="878" spans="1:35" ht="24" customHeight="1">
      <c r="A878" s="95"/>
      <c r="B878" s="92"/>
      <c r="C878" s="92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  <c r="AF878" s="93"/>
      <c r="AG878" s="93"/>
      <c r="AH878" s="93"/>
      <c r="AI878" s="93"/>
    </row>
    <row r="879" spans="1:35" ht="24" customHeight="1">
      <c r="A879" s="95"/>
      <c r="B879" s="92"/>
      <c r="C879" s="92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  <c r="AF879" s="93"/>
      <c r="AG879" s="93"/>
      <c r="AH879" s="93"/>
      <c r="AI879" s="93"/>
    </row>
    <row r="880" spans="1:35" ht="24" customHeight="1">
      <c r="A880" s="95"/>
      <c r="B880" s="92"/>
      <c r="C880" s="92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  <c r="AF880" s="93"/>
      <c r="AG880" s="93"/>
      <c r="AH880" s="93"/>
      <c r="AI880" s="93"/>
    </row>
    <row r="881" spans="1:35" ht="24" customHeight="1">
      <c r="A881" s="95"/>
      <c r="B881" s="92"/>
      <c r="C881" s="92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  <c r="AF881" s="93"/>
      <c r="AG881" s="93"/>
      <c r="AH881" s="93"/>
      <c r="AI881" s="93"/>
    </row>
    <row r="882" spans="1:35" ht="24" customHeight="1">
      <c r="A882" s="95"/>
      <c r="B882" s="92"/>
      <c r="C882" s="92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  <c r="AF882" s="93"/>
      <c r="AG882" s="93"/>
      <c r="AH882" s="93"/>
      <c r="AI882" s="93"/>
    </row>
    <row r="883" spans="1:35" ht="24" customHeight="1">
      <c r="A883" s="95"/>
      <c r="B883" s="92"/>
      <c r="C883" s="92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  <c r="AF883" s="93"/>
      <c r="AG883" s="93"/>
      <c r="AH883" s="93"/>
      <c r="AI883" s="93"/>
    </row>
    <row r="884" spans="1:35" ht="24" customHeight="1">
      <c r="A884" s="95"/>
      <c r="B884" s="92"/>
      <c r="C884" s="92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  <c r="AF884" s="93"/>
      <c r="AG884" s="93"/>
      <c r="AH884" s="93"/>
      <c r="AI884" s="93"/>
    </row>
    <row r="885" spans="1:35" ht="24" customHeight="1">
      <c r="A885" s="95"/>
      <c r="B885" s="92"/>
      <c r="C885" s="92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  <c r="AF885" s="93"/>
      <c r="AG885" s="93"/>
      <c r="AH885" s="93"/>
      <c r="AI885" s="93"/>
    </row>
    <row r="886" spans="1:35" ht="24" customHeight="1">
      <c r="A886" s="95"/>
      <c r="B886" s="92"/>
      <c r="C886" s="92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  <c r="AF886" s="93"/>
      <c r="AG886" s="93"/>
      <c r="AH886" s="93"/>
      <c r="AI886" s="93"/>
    </row>
    <row r="887" spans="1:35" ht="24" customHeight="1">
      <c r="A887" s="95"/>
      <c r="B887" s="92"/>
      <c r="C887" s="92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  <c r="AF887" s="93"/>
      <c r="AG887" s="93"/>
      <c r="AH887" s="93"/>
      <c r="AI887" s="93"/>
    </row>
    <row r="888" spans="1:35" ht="24" customHeight="1">
      <c r="A888" s="95"/>
      <c r="B888" s="92"/>
      <c r="C888" s="92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  <c r="AF888" s="93"/>
      <c r="AG888" s="93"/>
      <c r="AH888" s="93"/>
      <c r="AI888" s="93"/>
    </row>
    <row r="889" spans="1:35" ht="24" customHeight="1">
      <c r="A889" s="95"/>
      <c r="B889" s="92"/>
      <c r="C889" s="92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  <c r="AF889" s="93"/>
      <c r="AG889" s="93"/>
      <c r="AH889" s="93"/>
      <c r="AI889" s="93"/>
    </row>
    <row r="890" spans="1:35" ht="24" customHeight="1">
      <c r="A890" s="95"/>
      <c r="B890" s="92"/>
      <c r="C890" s="92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  <c r="AF890" s="93"/>
      <c r="AG890" s="93"/>
      <c r="AH890" s="93"/>
      <c r="AI890" s="93"/>
    </row>
    <row r="891" spans="1:35" ht="24" customHeight="1">
      <c r="A891" s="95"/>
      <c r="B891" s="92"/>
      <c r="C891" s="92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  <c r="AF891" s="93"/>
      <c r="AG891" s="93"/>
      <c r="AH891" s="93"/>
      <c r="AI891" s="93"/>
    </row>
    <row r="892" spans="1:35" ht="24" customHeight="1">
      <c r="A892" s="95"/>
      <c r="B892" s="92"/>
      <c r="C892" s="92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  <c r="AF892" s="93"/>
      <c r="AG892" s="93"/>
      <c r="AH892" s="93"/>
      <c r="AI892" s="93"/>
    </row>
    <row r="893" spans="1:35" ht="24" customHeight="1">
      <c r="A893" s="95"/>
      <c r="B893" s="92"/>
      <c r="C893" s="92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  <c r="AF893" s="93"/>
      <c r="AG893" s="93"/>
      <c r="AH893" s="93"/>
      <c r="AI893" s="93"/>
    </row>
    <row r="894" spans="1:35" ht="24" customHeight="1">
      <c r="A894" s="95"/>
      <c r="B894" s="92"/>
      <c r="C894" s="92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  <c r="AF894" s="93"/>
      <c r="AG894" s="93"/>
      <c r="AH894" s="93"/>
      <c r="AI894" s="93"/>
    </row>
    <row r="895" spans="1:35" ht="24" customHeight="1">
      <c r="A895" s="95"/>
      <c r="B895" s="92"/>
      <c r="C895" s="92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  <c r="AF895" s="93"/>
      <c r="AG895" s="93"/>
      <c r="AH895" s="93"/>
      <c r="AI895" s="93"/>
    </row>
    <row r="896" spans="1:35" ht="24" customHeight="1">
      <c r="A896" s="95"/>
      <c r="B896" s="92"/>
      <c r="C896" s="92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  <c r="AF896" s="93"/>
      <c r="AG896" s="93"/>
      <c r="AH896" s="93"/>
      <c r="AI896" s="93"/>
    </row>
    <row r="897" spans="1:35" ht="24" customHeight="1">
      <c r="A897" s="95"/>
      <c r="B897" s="92"/>
      <c r="C897" s="92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  <c r="AF897" s="93"/>
      <c r="AG897" s="93"/>
      <c r="AH897" s="93"/>
      <c r="AI897" s="93"/>
    </row>
    <row r="898" spans="1:35" ht="24" customHeight="1">
      <c r="A898" s="95"/>
      <c r="B898" s="92"/>
      <c r="C898" s="92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  <c r="AF898" s="93"/>
      <c r="AG898" s="93"/>
      <c r="AH898" s="93"/>
      <c r="AI898" s="93"/>
    </row>
    <row r="899" spans="1:35" ht="24" customHeight="1">
      <c r="A899" s="95"/>
      <c r="B899" s="92"/>
      <c r="C899" s="92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  <c r="AF899" s="93"/>
      <c r="AG899" s="93"/>
      <c r="AH899" s="93"/>
      <c r="AI899" s="93"/>
    </row>
    <row r="900" spans="1:35" ht="24" customHeight="1">
      <c r="A900" s="95"/>
      <c r="B900" s="92"/>
      <c r="C900" s="92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  <c r="AF900" s="93"/>
      <c r="AG900" s="93"/>
      <c r="AH900" s="93"/>
      <c r="AI900" s="93"/>
    </row>
    <row r="901" spans="1:35" ht="24" customHeight="1">
      <c r="A901" s="95"/>
      <c r="B901" s="92"/>
      <c r="C901" s="92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  <c r="AF901" s="93"/>
      <c r="AG901" s="93"/>
      <c r="AH901" s="93"/>
      <c r="AI901" s="93"/>
    </row>
    <row r="902" spans="1:35" ht="24" customHeight="1">
      <c r="A902" s="95"/>
      <c r="B902" s="92"/>
      <c r="C902" s="92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  <c r="AF902" s="93"/>
      <c r="AG902" s="93"/>
      <c r="AH902" s="93"/>
      <c r="AI902" s="93"/>
    </row>
    <row r="903" spans="1:35" ht="24" customHeight="1">
      <c r="A903" s="95"/>
      <c r="B903" s="92"/>
      <c r="C903" s="92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  <c r="AF903" s="93"/>
      <c r="AG903" s="93"/>
      <c r="AH903" s="93"/>
      <c r="AI903" s="93"/>
    </row>
    <row r="904" spans="1:35" ht="24" customHeight="1">
      <c r="A904" s="95"/>
      <c r="B904" s="92"/>
      <c r="C904" s="92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  <c r="AF904" s="93"/>
      <c r="AG904" s="93"/>
      <c r="AH904" s="93"/>
      <c r="AI904" s="93"/>
    </row>
    <row r="905" spans="1:35" ht="24" customHeight="1">
      <c r="A905" s="95"/>
      <c r="B905" s="92"/>
      <c r="C905" s="92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  <c r="AF905" s="93"/>
      <c r="AG905" s="93"/>
      <c r="AH905" s="93"/>
      <c r="AI905" s="93"/>
    </row>
    <row r="906" spans="1:35" ht="24" customHeight="1">
      <c r="A906" s="95"/>
      <c r="B906" s="92"/>
      <c r="C906" s="92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  <c r="AF906" s="93"/>
      <c r="AG906" s="93"/>
      <c r="AH906" s="93"/>
      <c r="AI906" s="93"/>
    </row>
    <row r="907" spans="1:35" ht="24" customHeight="1">
      <c r="A907" s="95"/>
      <c r="B907" s="92"/>
      <c r="C907" s="92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  <c r="AF907" s="93"/>
      <c r="AG907" s="93"/>
      <c r="AH907" s="93"/>
      <c r="AI907" s="93"/>
    </row>
    <row r="908" spans="1:35" ht="24" customHeight="1">
      <c r="A908" s="95"/>
      <c r="B908" s="92"/>
      <c r="C908" s="92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  <c r="AF908" s="93"/>
      <c r="AG908" s="93"/>
      <c r="AH908" s="93"/>
      <c r="AI908" s="93"/>
    </row>
    <row r="909" spans="1:35" ht="24" customHeight="1">
      <c r="A909" s="95"/>
      <c r="B909" s="92"/>
      <c r="C909" s="92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  <c r="AF909" s="93"/>
      <c r="AG909" s="93"/>
      <c r="AH909" s="93"/>
      <c r="AI909" s="93"/>
    </row>
    <row r="910" spans="1:35" ht="24" customHeight="1">
      <c r="A910" s="95"/>
      <c r="B910" s="92"/>
      <c r="C910" s="92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  <c r="AF910" s="93"/>
      <c r="AG910" s="93"/>
      <c r="AH910" s="93"/>
      <c r="AI910" s="93"/>
    </row>
    <row r="911" spans="1:35" ht="24" customHeight="1">
      <c r="A911" s="95"/>
      <c r="B911" s="92"/>
      <c r="C911" s="92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  <c r="AF911" s="93"/>
      <c r="AG911" s="93"/>
      <c r="AH911" s="93"/>
      <c r="AI911" s="93"/>
    </row>
    <row r="912" spans="1:35" ht="24" customHeight="1">
      <c r="A912" s="95"/>
      <c r="B912" s="92"/>
      <c r="C912" s="92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  <c r="AF912" s="93"/>
      <c r="AG912" s="93"/>
      <c r="AH912" s="93"/>
      <c r="AI912" s="93"/>
    </row>
    <row r="913" spans="1:35" ht="24" customHeight="1">
      <c r="A913" s="95"/>
      <c r="B913" s="92"/>
      <c r="C913" s="92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  <c r="AF913" s="93"/>
      <c r="AG913" s="93"/>
      <c r="AH913" s="93"/>
      <c r="AI913" s="93"/>
    </row>
    <row r="914" spans="1:35" ht="24" customHeight="1">
      <c r="A914" s="95"/>
      <c r="B914" s="92"/>
      <c r="C914" s="92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  <c r="AF914" s="93"/>
      <c r="AG914" s="93"/>
      <c r="AH914" s="93"/>
      <c r="AI914" s="93"/>
    </row>
    <row r="915" spans="1:35" ht="24" customHeight="1">
      <c r="A915" s="95"/>
      <c r="B915" s="92"/>
      <c r="C915" s="92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  <c r="AF915" s="93"/>
      <c r="AG915" s="93"/>
      <c r="AH915" s="93"/>
      <c r="AI915" s="93"/>
    </row>
    <row r="916" spans="1:35" ht="24" customHeight="1">
      <c r="A916" s="95"/>
      <c r="B916" s="92"/>
      <c r="C916" s="92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  <c r="AF916" s="93"/>
      <c r="AG916" s="93"/>
      <c r="AH916" s="93"/>
      <c r="AI916" s="93"/>
    </row>
    <row r="917" spans="1:35" ht="24" customHeight="1">
      <c r="A917" s="95"/>
      <c r="B917" s="92"/>
      <c r="C917" s="92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  <c r="AF917" s="93"/>
      <c r="AG917" s="93"/>
      <c r="AH917" s="93"/>
      <c r="AI917" s="93"/>
    </row>
    <row r="918" spans="1:35" ht="24" customHeight="1">
      <c r="A918" s="95"/>
      <c r="B918" s="92"/>
      <c r="C918" s="92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  <c r="AF918" s="93"/>
      <c r="AG918" s="93"/>
      <c r="AH918" s="93"/>
      <c r="AI918" s="93"/>
    </row>
    <row r="919" spans="1:35" ht="24" customHeight="1">
      <c r="A919" s="95"/>
      <c r="B919" s="92"/>
      <c r="C919" s="92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  <c r="AF919" s="93"/>
      <c r="AG919" s="93"/>
      <c r="AH919" s="93"/>
      <c r="AI919" s="93"/>
    </row>
    <row r="920" spans="1:35" ht="24" customHeight="1">
      <c r="A920" s="95"/>
      <c r="B920" s="92"/>
      <c r="C920" s="92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  <c r="AF920" s="93"/>
      <c r="AG920" s="93"/>
      <c r="AH920" s="93"/>
      <c r="AI920" s="93"/>
    </row>
    <row r="921" spans="1:35" ht="24" customHeight="1">
      <c r="A921" s="95"/>
      <c r="B921" s="92"/>
      <c r="C921" s="92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  <c r="AF921" s="93"/>
      <c r="AG921" s="93"/>
      <c r="AH921" s="93"/>
      <c r="AI921" s="93"/>
    </row>
    <row r="922" spans="1:35" ht="24" customHeight="1">
      <c r="A922" s="95"/>
      <c r="B922" s="92"/>
      <c r="C922" s="92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  <c r="AF922" s="93"/>
      <c r="AG922" s="93"/>
      <c r="AH922" s="93"/>
      <c r="AI922" s="93"/>
    </row>
    <row r="923" spans="1:35" ht="24" customHeight="1">
      <c r="A923" s="95"/>
      <c r="B923" s="92"/>
      <c r="C923" s="92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  <c r="AF923" s="93"/>
      <c r="AG923" s="93"/>
      <c r="AH923" s="93"/>
      <c r="AI923" s="93"/>
    </row>
    <row r="924" spans="1:35" ht="24" customHeight="1">
      <c r="A924" s="95"/>
      <c r="B924" s="92"/>
      <c r="C924" s="92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  <c r="AF924" s="93"/>
      <c r="AG924" s="93"/>
      <c r="AH924" s="93"/>
      <c r="AI924" s="93"/>
    </row>
    <row r="925" spans="1:35" ht="24" customHeight="1">
      <c r="A925" s="95"/>
      <c r="B925" s="92"/>
      <c r="C925" s="92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  <c r="AF925" s="93"/>
      <c r="AG925" s="93"/>
      <c r="AH925" s="93"/>
      <c r="AI925" s="93"/>
    </row>
    <row r="926" spans="1:35" ht="24" customHeight="1">
      <c r="A926" s="95"/>
      <c r="B926" s="92"/>
      <c r="C926" s="92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  <c r="AF926" s="93"/>
      <c r="AG926" s="93"/>
      <c r="AH926" s="93"/>
      <c r="AI926" s="93"/>
    </row>
    <row r="927" spans="1:35" ht="24" customHeight="1">
      <c r="A927" s="95"/>
      <c r="B927" s="92"/>
      <c r="C927" s="92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  <c r="AF927" s="93"/>
      <c r="AG927" s="93"/>
      <c r="AH927" s="93"/>
      <c r="AI927" s="93"/>
    </row>
    <row r="928" spans="1:35" ht="24" customHeight="1">
      <c r="A928" s="95"/>
      <c r="B928" s="92"/>
      <c r="C928" s="92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  <c r="AF928" s="93"/>
      <c r="AG928" s="93"/>
      <c r="AH928" s="93"/>
      <c r="AI928" s="93"/>
    </row>
    <row r="929" spans="1:35" ht="24" customHeight="1">
      <c r="A929" s="95"/>
      <c r="B929" s="92"/>
      <c r="C929" s="92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  <c r="AF929" s="93"/>
      <c r="AG929" s="93"/>
      <c r="AH929" s="93"/>
      <c r="AI929" s="93"/>
    </row>
    <row r="930" spans="1:35" ht="24" customHeight="1">
      <c r="A930" s="95"/>
      <c r="B930" s="92"/>
      <c r="C930" s="92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  <c r="AF930" s="93"/>
      <c r="AG930" s="93"/>
      <c r="AH930" s="93"/>
      <c r="AI930" s="93"/>
    </row>
    <row r="931" spans="1:35" ht="24" customHeight="1">
      <c r="A931" s="95"/>
      <c r="B931" s="92"/>
      <c r="C931" s="92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  <c r="AF931" s="93"/>
      <c r="AG931" s="93"/>
      <c r="AH931" s="93"/>
      <c r="AI931" s="93"/>
    </row>
    <row r="932" spans="1:35" ht="24" customHeight="1">
      <c r="A932" s="95"/>
      <c r="B932" s="92"/>
      <c r="C932" s="92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  <c r="AF932" s="93"/>
      <c r="AG932" s="93"/>
      <c r="AH932" s="93"/>
      <c r="AI932" s="93"/>
    </row>
    <row r="933" spans="1:35" ht="24" customHeight="1">
      <c r="A933" s="95"/>
      <c r="B933" s="92"/>
      <c r="C933" s="92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  <c r="AF933" s="93"/>
      <c r="AG933" s="93"/>
      <c r="AH933" s="93"/>
      <c r="AI933" s="93"/>
    </row>
    <row r="934" spans="1:35" ht="24" customHeight="1">
      <c r="A934" s="95"/>
      <c r="B934" s="92"/>
      <c r="C934" s="92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  <c r="AF934" s="93"/>
      <c r="AG934" s="93"/>
      <c r="AH934" s="93"/>
      <c r="AI934" s="93"/>
    </row>
    <row r="935" spans="1:35" ht="24" customHeight="1">
      <c r="A935" s="95"/>
      <c r="B935" s="92"/>
      <c r="C935" s="92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  <c r="AF935" s="93"/>
      <c r="AG935" s="93"/>
      <c r="AH935" s="93"/>
      <c r="AI935" s="93"/>
    </row>
    <row r="936" spans="1:35" ht="24" customHeight="1">
      <c r="A936" s="95"/>
      <c r="B936" s="92"/>
      <c r="C936" s="92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  <c r="AF936" s="93"/>
      <c r="AG936" s="93"/>
      <c r="AH936" s="93"/>
      <c r="AI936" s="93"/>
    </row>
    <row r="937" spans="1:35" ht="24" customHeight="1">
      <c r="A937" s="95"/>
      <c r="B937" s="92"/>
      <c r="C937" s="92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  <c r="AF937" s="93"/>
      <c r="AG937" s="93"/>
      <c r="AH937" s="93"/>
      <c r="AI937" s="93"/>
    </row>
    <row r="938" spans="1:35" ht="24" customHeight="1">
      <c r="A938" s="95"/>
      <c r="B938" s="92"/>
      <c r="C938" s="92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  <c r="AF938" s="93"/>
      <c r="AG938" s="93"/>
      <c r="AH938" s="93"/>
      <c r="AI938" s="93"/>
    </row>
    <row r="939" spans="1:35" ht="24" customHeight="1">
      <c r="A939" s="95"/>
      <c r="B939" s="92"/>
      <c r="C939" s="92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  <c r="AF939" s="93"/>
      <c r="AG939" s="93"/>
      <c r="AH939" s="93"/>
      <c r="AI939" s="93"/>
    </row>
    <row r="940" spans="1:35" ht="24" customHeight="1">
      <c r="A940" s="95"/>
      <c r="B940" s="92"/>
      <c r="C940" s="92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  <c r="AF940" s="93"/>
      <c r="AG940" s="93"/>
      <c r="AH940" s="93"/>
      <c r="AI940" s="93"/>
    </row>
    <row r="941" spans="1:35" ht="24" customHeight="1">
      <c r="A941" s="95"/>
      <c r="B941" s="92"/>
      <c r="C941" s="92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  <c r="AF941" s="93"/>
      <c r="AG941" s="93"/>
      <c r="AH941" s="93"/>
      <c r="AI941" s="93"/>
    </row>
    <row r="942" spans="1:35" ht="24" customHeight="1">
      <c r="A942" s="95"/>
      <c r="B942" s="92"/>
      <c r="C942" s="92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  <c r="AF942" s="93"/>
      <c r="AG942" s="93"/>
      <c r="AH942" s="93"/>
      <c r="AI942" s="93"/>
    </row>
    <row r="943" spans="1:35" ht="24" customHeight="1">
      <c r="A943" s="95"/>
      <c r="B943" s="92"/>
      <c r="C943" s="92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  <c r="AF943" s="93"/>
      <c r="AG943" s="93"/>
      <c r="AH943" s="93"/>
      <c r="AI943" s="93"/>
    </row>
    <row r="944" spans="1:35" ht="24" customHeight="1">
      <c r="A944" s="95"/>
      <c r="B944" s="92"/>
      <c r="C944" s="92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  <c r="AF944" s="93"/>
      <c r="AG944" s="93"/>
      <c r="AH944" s="93"/>
      <c r="AI944" s="93"/>
    </row>
    <row r="945" spans="1:35" ht="24" customHeight="1">
      <c r="A945" s="95"/>
      <c r="B945" s="92"/>
      <c r="C945" s="92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  <c r="AF945" s="93"/>
      <c r="AG945" s="93"/>
      <c r="AH945" s="93"/>
      <c r="AI945" s="93"/>
    </row>
    <row r="946" spans="1:35" ht="24" customHeight="1">
      <c r="A946" s="95"/>
      <c r="B946" s="92"/>
      <c r="C946" s="92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  <c r="AF946" s="93"/>
      <c r="AG946" s="93"/>
      <c r="AH946" s="93"/>
      <c r="AI946" s="93"/>
    </row>
    <row r="947" spans="1:35" ht="24" customHeight="1">
      <c r="A947" s="95"/>
      <c r="B947" s="92"/>
      <c r="C947" s="92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  <c r="AF947" s="93"/>
      <c r="AG947" s="93"/>
      <c r="AH947" s="93"/>
      <c r="AI947" s="93"/>
    </row>
    <row r="948" spans="1:35" ht="24" customHeight="1">
      <c r="A948" s="95"/>
      <c r="B948" s="92"/>
      <c r="C948" s="92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  <c r="AF948" s="93"/>
      <c r="AG948" s="93"/>
      <c r="AH948" s="93"/>
      <c r="AI948" s="93"/>
    </row>
    <row r="949" spans="1:35" ht="24" customHeight="1">
      <c r="A949" s="95"/>
      <c r="B949" s="92"/>
      <c r="C949" s="92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  <c r="AF949" s="93"/>
      <c r="AG949" s="93"/>
      <c r="AH949" s="93"/>
      <c r="AI949" s="93"/>
    </row>
    <row r="950" spans="1:35" ht="24" customHeight="1">
      <c r="A950" s="95"/>
      <c r="B950" s="92"/>
      <c r="C950" s="92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  <c r="AF950" s="93"/>
      <c r="AG950" s="93"/>
      <c r="AH950" s="93"/>
      <c r="AI950" s="93"/>
    </row>
    <row r="951" spans="1:35" ht="24" customHeight="1">
      <c r="A951" s="95"/>
      <c r="B951" s="92"/>
      <c r="C951" s="92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  <c r="AF951" s="93"/>
      <c r="AG951" s="93"/>
      <c r="AH951" s="93"/>
      <c r="AI951" s="93"/>
    </row>
    <row r="952" spans="1:35" ht="24" customHeight="1">
      <c r="A952" s="95"/>
      <c r="B952" s="92"/>
      <c r="C952" s="92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  <c r="AF952" s="93"/>
      <c r="AG952" s="93"/>
      <c r="AH952" s="93"/>
      <c r="AI952" s="93"/>
    </row>
    <row r="953" spans="1:35" ht="24" customHeight="1">
      <c r="A953" s="95"/>
      <c r="B953" s="92"/>
      <c r="C953" s="92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  <c r="AF953" s="93"/>
      <c r="AG953" s="93"/>
      <c r="AH953" s="93"/>
      <c r="AI953" s="93"/>
    </row>
    <row r="954" spans="1:35" ht="24" customHeight="1">
      <c r="A954" s="95"/>
      <c r="B954" s="92"/>
      <c r="C954" s="92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  <c r="AF954" s="93"/>
      <c r="AG954" s="93"/>
      <c r="AH954" s="93"/>
      <c r="AI954" s="93"/>
    </row>
    <row r="955" spans="1:35" ht="24" customHeight="1">
      <c r="A955" s="95"/>
      <c r="B955" s="92"/>
      <c r="C955" s="92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  <c r="AF955" s="93"/>
      <c r="AG955" s="93"/>
      <c r="AH955" s="93"/>
      <c r="AI955" s="93"/>
    </row>
    <row r="956" spans="1:35" ht="24" customHeight="1">
      <c r="A956" s="95"/>
      <c r="B956" s="92"/>
      <c r="C956" s="92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  <c r="AF956" s="93"/>
      <c r="AG956" s="93"/>
      <c r="AH956" s="93"/>
      <c r="AI956" s="93"/>
    </row>
    <row r="957" spans="1:35" ht="24" customHeight="1">
      <c r="A957" s="95"/>
      <c r="B957" s="92"/>
      <c r="C957" s="92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  <c r="AF957" s="93"/>
      <c r="AG957" s="93"/>
      <c r="AH957" s="93"/>
      <c r="AI957" s="93"/>
    </row>
    <row r="958" spans="1:35" ht="24" customHeight="1">
      <c r="A958" s="95"/>
      <c r="B958" s="92"/>
      <c r="C958" s="92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  <c r="AF958" s="93"/>
      <c r="AG958" s="93"/>
      <c r="AH958" s="93"/>
      <c r="AI958" s="93"/>
    </row>
    <row r="959" spans="1:35" ht="24" customHeight="1">
      <c r="A959" s="95"/>
      <c r="B959" s="92"/>
      <c r="C959" s="92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  <c r="AF959" s="93"/>
      <c r="AG959" s="93"/>
      <c r="AH959" s="93"/>
      <c r="AI959" s="93"/>
    </row>
    <row r="960" spans="1:35" ht="24" customHeight="1">
      <c r="A960" s="95"/>
      <c r="B960" s="92"/>
      <c r="C960" s="92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  <c r="AF960" s="93"/>
      <c r="AG960" s="93"/>
      <c r="AH960" s="93"/>
      <c r="AI960" s="93"/>
    </row>
    <row r="961" spans="1:35" ht="24" customHeight="1">
      <c r="A961" s="95"/>
      <c r="B961" s="92"/>
      <c r="C961" s="92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  <c r="AF961" s="93"/>
      <c r="AG961" s="93"/>
      <c r="AH961" s="93"/>
      <c r="AI961" s="93"/>
    </row>
    <row r="962" spans="1:35" ht="24" customHeight="1">
      <c r="A962" s="95"/>
      <c r="B962" s="92"/>
      <c r="C962" s="92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  <c r="AF962" s="93"/>
      <c r="AG962" s="93"/>
      <c r="AH962" s="93"/>
      <c r="AI962" s="93"/>
    </row>
    <row r="963" spans="1:35" ht="24" customHeight="1">
      <c r="A963" s="95"/>
      <c r="B963" s="92"/>
      <c r="C963" s="92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  <c r="AF963" s="93"/>
      <c r="AG963" s="93"/>
      <c r="AH963" s="93"/>
      <c r="AI963" s="93"/>
    </row>
    <row r="964" spans="1:35" ht="24" customHeight="1">
      <c r="A964" s="95"/>
      <c r="B964" s="92"/>
      <c r="C964" s="92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  <c r="AF964" s="93"/>
      <c r="AG964" s="93"/>
      <c r="AH964" s="93"/>
      <c r="AI964" s="93"/>
    </row>
    <row r="965" spans="1:35" ht="24" customHeight="1">
      <c r="A965" s="95"/>
      <c r="B965" s="92"/>
      <c r="C965" s="92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  <c r="AF965" s="93"/>
      <c r="AG965" s="93"/>
      <c r="AH965" s="93"/>
      <c r="AI965" s="93"/>
    </row>
    <row r="966" spans="1:35" ht="24" customHeight="1">
      <c r="A966" s="95"/>
      <c r="B966" s="92"/>
      <c r="C966" s="92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  <c r="AF966" s="93"/>
      <c r="AG966" s="93"/>
      <c r="AH966" s="93"/>
      <c r="AI966" s="93"/>
    </row>
    <row r="967" spans="1:35" ht="24" customHeight="1">
      <c r="A967" s="95"/>
      <c r="B967" s="92"/>
      <c r="C967" s="92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  <c r="AF967" s="93"/>
      <c r="AG967" s="93"/>
      <c r="AH967" s="93"/>
      <c r="AI967" s="93"/>
    </row>
    <row r="968" spans="1:35" ht="24" customHeight="1">
      <c r="A968" s="95"/>
      <c r="B968" s="92"/>
      <c r="C968" s="92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  <c r="AF968" s="93"/>
      <c r="AG968" s="93"/>
      <c r="AH968" s="93"/>
      <c r="AI968" s="93"/>
    </row>
    <row r="969" spans="1:35" ht="24" customHeight="1">
      <c r="A969" s="95"/>
      <c r="B969" s="92"/>
      <c r="C969" s="92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  <c r="AF969" s="93"/>
      <c r="AG969" s="93"/>
      <c r="AH969" s="93"/>
      <c r="AI969" s="93"/>
    </row>
    <row r="970" spans="1:35" ht="24" customHeight="1">
      <c r="A970" s="95"/>
      <c r="B970" s="92"/>
      <c r="C970" s="92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  <c r="AF970" s="93"/>
      <c r="AG970" s="93"/>
      <c r="AH970" s="93"/>
      <c r="AI970" s="93"/>
    </row>
    <row r="971" spans="1:35" ht="24" customHeight="1">
      <c r="A971" s="95"/>
      <c r="B971" s="92"/>
      <c r="C971" s="92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  <c r="AF971" s="93"/>
      <c r="AG971" s="93"/>
      <c r="AH971" s="93"/>
      <c r="AI971" s="93"/>
    </row>
    <row r="972" spans="1:35" ht="24" customHeight="1">
      <c r="A972" s="95"/>
      <c r="B972" s="92"/>
      <c r="C972" s="92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  <c r="AF972" s="93"/>
      <c r="AG972" s="93"/>
      <c r="AH972" s="93"/>
      <c r="AI972" s="93"/>
    </row>
    <row r="973" spans="1:35" ht="24" customHeight="1">
      <c r="A973" s="95"/>
      <c r="B973" s="92"/>
      <c r="C973" s="92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  <c r="AF973" s="93"/>
      <c r="AG973" s="93"/>
      <c r="AH973" s="93"/>
      <c r="AI973" s="93"/>
    </row>
    <row r="974" spans="1:35" ht="24" customHeight="1">
      <c r="A974" s="95"/>
      <c r="B974" s="92"/>
      <c r="C974" s="92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  <c r="AF974" s="93"/>
      <c r="AG974" s="93"/>
      <c r="AH974" s="93"/>
      <c r="AI974" s="93"/>
    </row>
    <row r="975" spans="1:35" ht="24" customHeight="1">
      <c r="A975" s="95"/>
      <c r="B975" s="92"/>
      <c r="C975" s="92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  <c r="AF975" s="93"/>
      <c r="AG975" s="93"/>
      <c r="AH975" s="93"/>
      <c r="AI975" s="93"/>
    </row>
    <row r="976" spans="1:35" ht="24" customHeight="1">
      <c r="A976" s="95"/>
      <c r="B976" s="92"/>
      <c r="C976" s="92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  <c r="AF976" s="93"/>
      <c r="AG976" s="93"/>
      <c r="AH976" s="93"/>
      <c r="AI976" s="93"/>
    </row>
    <row r="977" spans="1:35" ht="24" customHeight="1">
      <c r="A977" s="95"/>
      <c r="B977" s="92"/>
      <c r="C977" s="92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  <c r="AC977" s="93"/>
      <c r="AD977" s="93"/>
      <c r="AE977" s="93"/>
      <c r="AF977" s="93"/>
      <c r="AG977" s="93"/>
      <c r="AH977" s="93"/>
      <c r="AI977" s="93"/>
    </row>
    <row r="978" spans="1:35" ht="24" customHeight="1">
      <c r="A978" s="95"/>
      <c r="B978" s="92"/>
      <c r="C978" s="92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  <c r="AD978" s="93"/>
      <c r="AE978" s="93"/>
      <c r="AF978" s="93"/>
      <c r="AG978" s="93"/>
      <c r="AH978" s="93"/>
      <c r="AI978" s="93"/>
    </row>
    <row r="979" spans="1:35" ht="24" customHeight="1">
      <c r="A979" s="95"/>
      <c r="B979" s="92"/>
      <c r="C979" s="92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  <c r="AC979" s="93"/>
      <c r="AD979" s="93"/>
      <c r="AE979" s="93"/>
      <c r="AF979" s="93"/>
      <c r="AG979" s="93"/>
      <c r="AH979" s="93"/>
      <c r="AI979" s="93"/>
    </row>
    <row r="980" spans="1:35" ht="24" customHeight="1">
      <c r="A980" s="95"/>
      <c r="B980" s="92"/>
      <c r="C980" s="92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  <c r="AC980" s="93"/>
      <c r="AD980" s="93"/>
      <c r="AE980" s="93"/>
      <c r="AF980" s="93"/>
      <c r="AG980" s="93"/>
      <c r="AH980" s="93"/>
      <c r="AI980" s="93"/>
    </row>
    <row r="981" spans="1:35" ht="24" customHeight="1">
      <c r="A981" s="95"/>
      <c r="B981" s="92"/>
      <c r="C981" s="92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  <c r="AC981" s="93"/>
      <c r="AD981" s="93"/>
      <c r="AE981" s="93"/>
      <c r="AF981" s="93"/>
      <c r="AG981" s="93"/>
      <c r="AH981" s="93"/>
      <c r="AI981" s="93"/>
    </row>
    <row r="982" spans="1:35" ht="24" customHeight="1">
      <c r="A982" s="95"/>
      <c r="B982" s="92"/>
      <c r="C982" s="92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  <c r="AC982" s="93"/>
      <c r="AD982" s="93"/>
      <c r="AE982" s="93"/>
      <c r="AF982" s="93"/>
      <c r="AG982" s="93"/>
      <c r="AH982" s="93"/>
      <c r="AI982" s="93"/>
    </row>
    <row r="983" spans="1:35" ht="24" customHeight="1">
      <c r="A983" s="95"/>
      <c r="B983" s="92"/>
      <c r="C983" s="92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  <c r="AC983" s="93"/>
      <c r="AD983" s="93"/>
      <c r="AE983" s="93"/>
      <c r="AF983" s="93"/>
      <c r="AG983" s="93"/>
      <c r="AH983" s="93"/>
      <c r="AI983" s="93"/>
    </row>
    <row r="984" spans="1:35" ht="24" customHeight="1">
      <c r="A984" s="95"/>
      <c r="B984" s="92"/>
      <c r="C984" s="92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  <c r="AC984" s="93"/>
      <c r="AD984" s="93"/>
      <c r="AE984" s="93"/>
      <c r="AF984" s="93"/>
      <c r="AG984" s="93"/>
      <c r="AH984" s="93"/>
      <c r="AI984" s="93"/>
    </row>
    <row r="985" spans="1:35" ht="24" customHeight="1">
      <c r="A985" s="95"/>
      <c r="B985" s="92"/>
      <c r="C985" s="92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  <c r="AC985" s="93"/>
      <c r="AD985" s="93"/>
      <c r="AE985" s="93"/>
      <c r="AF985" s="93"/>
      <c r="AG985" s="93"/>
      <c r="AH985" s="93"/>
      <c r="AI985" s="93"/>
    </row>
    <row r="986" spans="1:35" ht="24" customHeight="1">
      <c r="A986" s="95"/>
      <c r="B986" s="92"/>
      <c r="C986" s="92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  <c r="AC986" s="93"/>
      <c r="AD986" s="93"/>
      <c r="AE986" s="93"/>
      <c r="AF986" s="93"/>
      <c r="AG986" s="93"/>
      <c r="AH986" s="93"/>
      <c r="AI986" s="93"/>
    </row>
    <row r="987" spans="1:35" ht="24" customHeight="1">
      <c r="A987" s="95"/>
      <c r="B987" s="92"/>
      <c r="C987" s="92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  <c r="AC987" s="93"/>
      <c r="AD987" s="93"/>
      <c r="AE987" s="93"/>
      <c r="AF987" s="93"/>
      <c r="AG987" s="93"/>
      <c r="AH987" s="93"/>
      <c r="AI987" s="93"/>
    </row>
    <row r="988" spans="1:35" ht="24" customHeight="1">
      <c r="A988" s="95"/>
      <c r="B988" s="92"/>
      <c r="C988" s="92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  <c r="AC988" s="93"/>
      <c r="AD988" s="93"/>
      <c r="AE988" s="93"/>
      <c r="AF988" s="93"/>
      <c r="AG988" s="93"/>
      <c r="AH988" s="93"/>
      <c r="AI988" s="93"/>
    </row>
    <row r="989" spans="1:35" ht="24" customHeight="1">
      <c r="A989" s="95"/>
      <c r="B989" s="92"/>
      <c r="C989" s="92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  <c r="AC989" s="93"/>
      <c r="AD989" s="93"/>
      <c r="AE989" s="93"/>
      <c r="AF989" s="93"/>
      <c r="AG989" s="93"/>
      <c r="AH989" s="93"/>
      <c r="AI989" s="93"/>
    </row>
    <row r="990" spans="1:35" ht="24" customHeight="1">
      <c r="A990" s="95"/>
      <c r="B990" s="92"/>
      <c r="C990" s="92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  <c r="AC990" s="93"/>
      <c r="AD990" s="93"/>
      <c r="AE990" s="93"/>
      <c r="AF990" s="93"/>
      <c r="AG990" s="93"/>
      <c r="AH990" s="93"/>
      <c r="AI990" s="93"/>
    </row>
    <row r="991" spans="1:35" ht="24" customHeight="1">
      <c r="A991" s="95"/>
      <c r="B991" s="92"/>
      <c r="C991" s="92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  <c r="AC991" s="93"/>
      <c r="AD991" s="93"/>
      <c r="AE991" s="93"/>
      <c r="AF991" s="93"/>
      <c r="AG991" s="93"/>
      <c r="AH991" s="93"/>
      <c r="AI991" s="93"/>
    </row>
    <row r="992" spans="1:35" ht="24" customHeight="1">
      <c r="A992" s="95"/>
      <c r="B992" s="92"/>
      <c r="C992" s="92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  <c r="AC992" s="93"/>
      <c r="AD992" s="93"/>
      <c r="AE992" s="93"/>
      <c r="AF992" s="93"/>
      <c r="AG992" s="93"/>
      <c r="AH992" s="93"/>
      <c r="AI992" s="93"/>
    </row>
    <row r="993" spans="1:35" ht="24" customHeight="1">
      <c r="A993" s="95"/>
      <c r="B993" s="92"/>
      <c r="C993" s="92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  <c r="AC993" s="93"/>
      <c r="AD993" s="93"/>
      <c r="AE993" s="93"/>
      <c r="AF993" s="93"/>
      <c r="AG993" s="93"/>
      <c r="AH993" s="93"/>
      <c r="AI993" s="93"/>
    </row>
    <row r="994" spans="1:35" ht="24" customHeight="1">
      <c r="A994" s="95"/>
      <c r="B994" s="92"/>
      <c r="C994" s="92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  <c r="AC994" s="93"/>
      <c r="AD994" s="93"/>
      <c r="AE994" s="93"/>
      <c r="AF994" s="93"/>
      <c r="AG994" s="93"/>
      <c r="AH994" s="93"/>
      <c r="AI994" s="93"/>
    </row>
    <row r="995" spans="1:35" ht="24" customHeight="1">
      <c r="A995" s="95"/>
      <c r="B995" s="92"/>
      <c r="C995" s="92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  <c r="AE995" s="93"/>
      <c r="AF995" s="93"/>
      <c r="AG995" s="93"/>
      <c r="AH995" s="93"/>
      <c r="AI995" s="93"/>
    </row>
    <row r="996" spans="1:35" ht="24" customHeight="1">
      <c r="A996" s="95"/>
      <c r="B996" s="92"/>
      <c r="C996" s="92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  <c r="AC996" s="93"/>
      <c r="AD996" s="93"/>
      <c r="AE996" s="93"/>
      <c r="AF996" s="93"/>
      <c r="AG996" s="93"/>
      <c r="AH996" s="93"/>
      <c r="AI996" s="93"/>
    </row>
    <row r="997" spans="1:35" ht="24" customHeight="1">
      <c r="A997" s="95"/>
      <c r="B997" s="92"/>
      <c r="C997" s="92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  <c r="AC997" s="93"/>
      <c r="AD997" s="93"/>
      <c r="AE997" s="93"/>
      <c r="AF997" s="93"/>
      <c r="AG997" s="93"/>
      <c r="AH997" s="93"/>
      <c r="AI997" s="93"/>
    </row>
  </sheetData>
  <mergeCells count="38">
    <mergeCell ref="C45:C47"/>
    <mergeCell ref="C27:C28"/>
    <mergeCell ref="C29:C31"/>
    <mergeCell ref="C32:C35"/>
    <mergeCell ref="C36:C38"/>
    <mergeCell ref="C40:C42"/>
    <mergeCell ref="P28:Q28"/>
    <mergeCell ref="AB29:AD29"/>
    <mergeCell ref="R41:AC41"/>
    <mergeCell ref="AF42:AH42"/>
    <mergeCell ref="D43:L43"/>
    <mergeCell ref="U30:V30"/>
    <mergeCell ref="W31:X31"/>
    <mergeCell ref="L33:N33"/>
    <mergeCell ref="AB35:AC35"/>
    <mergeCell ref="AD38:AF38"/>
    <mergeCell ref="D40:O40"/>
    <mergeCell ref="D32:F32"/>
    <mergeCell ref="D36:F36"/>
    <mergeCell ref="C22:C23"/>
    <mergeCell ref="C24:C25"/>
    <mergeCell ref="J27:L27"/>
    <mergeCell ref="AA14:AE14"/>
    <mergeCell ref="T21:U21"/>
    <mergeCell ref="U26:V26"/>
    <mergeCell ref="W13:AH13"/>
    <mergeCell ref="C18:AI18"/>
    <mergeCell ref="C6:C7"/>
    <mergeCell ref="D16:E16"/>
    <mergeCell ref="C19:C21"/>
    <mergeCell ref="E19:G19"/>
    <mergeCell ref="AG21:AH21"/>
    <mergeCell ref="A1:AI1"/>
    <mergeCell ref="C4:AI4"/>
    <mergeCell ref="K6:M6"/>
    <mergeCell ref="W7:AG7"/>
    <mergeCell ref="N11:R11"/>
    <mergeCell ref="C3:M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งบประมาณ 2567 รายวัน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is a book</dc:creator>
  <cp:lastModifiedBy>Ployyodchat Phattarapongkon</cp:lastModifiedBy>
  <dcterms:created xsi:type="dcterms:W3CDTF">2023-12-18T03:57:55Z</dcterms:created>
  <dcterms:modified xsi:type="dcterms:W3CDTF">2025-04-27T10:34:50Z</dcterms:modified>
</cp:coreProperties>
</file>