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งบประมาณ 2569 รายวัน" sheetId="1" r:id="rId4"/>
    <sheet state="visible" name="งบประมาณ 2568 รายวัน" sheetId="2" r:id="rId5"/>
    <sheet state="visible" name="งบประมาณ 2567 รายวัน" sheetId="3" r:id="rId6"/>
    <sheet state="visible" name="งบประมาณ 2566 รายวัน" sheetId="4" r:id="rId7"/>
  </sheets>
  <definedNames/>
  <calcPr/>
  <extLst>
    <ext uri="GoogleSheetsCustomDataVersion2">
      <go:sheetsCustomData xmlns:go="http://customooxmlschemas.google.com/" r:id="rId8" roundtripDataChecksum="sHdmoH7DPdIUiXzd/6WVwLOddaGJ0O8qRLCA1jC5dS8="/>
    </ext>
  </extLst>
</workbook>
</file>

<file path=xl/sharedStrings.xml><?xml version="1.0" encoding="utf-8"?>
<sst xmlns="http://schemas.openxmlformats.org/spreadsheetml/2006/main" count="612" uniqueCount="231">
  <si>
    <t>ตารางข้อมูลการให้บริการวิชาการ แจกแจงความถี่ของจำนวนตัวอย่างหรือกิจกรรม รายวัน ปีงบประมาณ 2569 (ตุลาคม 2568-กันยายน 2569)</t>
  </si>
  <si>
    <t>ลำดับ</t>
  </si>
  <si>
    <t>หัวข้อการให้บริการ</t>
  </si>
  <si>
    <t>จำนวน</t>
  </si>
  <si>
    <t>วันที่</t>
  </si>
  <si>
    <t>รวม</t>
  </si>
  <si>
    <t>อบรมสัมนาวิชาการและอบรมเชิงปฏิบัติการ</t>
  </si>
  <si>
    <t xml:space="preserve"> ครั้ง</t>
  </si>
  <si>
    <t>1. การอบรมเชิงปฏิบัติการ “Molecular biology for life and medicine” รุ่นที 1</t>
  </si>
  <si>
    <t>ตุลาคม 2568</t>
  </si>
  <si>
    <t>2. การอบรมเชิงปฏิบัติการ “Molecular biology for life and medicine” รุ่นที่ 2</t>
  </si>
  <si>
    <t>3. Extracellular Vesicles New Horizons in Theranostics and Beyond</t>
  </si>
  <si>
    <t>คน</t>
  </si>
  <si>
    <t>4. การอบรมเชิงปฏิบัติการ ตาม “หนู” ดูงานวิจัยทางการแพทย์ นักเรียนทั่วไป</t>
  </si>
  <si>
    <t>5. การอบรมเชิงปฏิบัติการ ไขปริศนาฆาตกรรม</t>
  </si>
  <si>
    <t>6. MB Sciences Program 2025 Period 3</t>
  </si>
  <si>
    <t>พฤศจิกายน 2568</t>
  </si>
  <si>
    <t>7. กิจกรรม: “เข้าใจสมองเด็ก ADHD: เขาไม่ได้ดื้อ…แค่ต้องการคนเข้าใจ”</t>
  </si>
  <si>
    <t>8. การใช้เครื่องมือแพทย์ เทคโนโลยีดิจิทัลและสารสนเทศสำหรับพยาบาลผู้ป่วยวิกฤติ รุ่นที่ 1</t>
  </si>
  <si>
    <t>9. การเดินทางสู่สมอง: จากโครงสร้างถึงพฤติกรรม</t>
  </si>
  <si>
    <t>10. From Blood to Bands</t>
  </si>
  <si>
    <t>11. MB Sciences Program 2026 Period 1</t>
  </si>
  <si>
    <t>มกราคม 2569</t>
  </si>
  <si>
    <t>12. เทคนิคทางชีวโมเลกุลเชิงบูรณาการเพื่องานวิจัยทางการแพทย์” รุ่นที่ 1</t>
  </si>
  <si>
    <t>13. คอมพิวเตอร์ช่วยออกแบบยา: จากสารโมเลกุลเล็กและโปรตีนเป้าหมาย</t>
  </si>
  <si>
    <t>กุมภาพันธ์ 2569</t>
  </si>
  <si>
    <t>14. IVF รุ่นที่ 8</t>
  </si>
  <si>
    <t>มีนาคม 2569</t>
  </si>
  <si>
    <t>เมษายน 2569</t>
  </si>
  <si>
    <t>15. Synthesis of Methyl Salicylate... รุ่น 1</t>
  </si>
  <si>
    <t>16. DNA Cloning รุ่นที่ 9</t>
  </si>
  <si>
    <t>17. ตาม “หนู” ดูงานวิจัยทางการแพทย์ รุ่น 4</t>
  </si>
  <si>
    <t>18. ปิดยีนหยุดโรค: RNAi revolution</t>
  </si>
  <si>
    <t>19. Synthesis of Methyl Salicylate... รุ่น 2</t>
  </si>
  <si>
    <t>20. การอบรมเชิงปฏิบัติการ “ค่ายตามหมอ (วิทย์) วิเคราะห์โรค”</t>
  </si>
  <si>
    <t>21. ค่ายนักวิทย์สมองรุ่นเยาว์</t>
  </si>
  <si>
    <t>22. การเดินทางสู่สมอง: จากโครงสร้างถึงพฤติกรรม</t>
  </si>
  <si>
    <t>พฤษภาคม 2569</t>
  </si>
  <si>
    <t>23. Shrimp doctor: Anatomy and Disease Diagnosis</t>
  </si>
  <si>
    <t>24. รวมพลังต่อสู้ SUPERBUGS</t>
  </si>
  <si>
    <t>25. CRISPR/Cas9 Genome Editing in Precision Medicine</t>
  </si>
  <si>
    <t>26. Protein Technology: From Lab to Life</t>
  </si>
  <si>
    <t>มิถุนายน 2569</t>
  </si>
  <si>
    <t>27. SSTP 2026 รุ่น 1</t>
  </si>
  <si>
    <t>28. SSTP 2026 รุ่น 2</t>
  </si>
  <si>
    <t>กรกฎาคม 2569</t>
  </si>
  <si>
    <t>29. MB Sciences Program 2026 Period 2</t>
  </si>
  <si>
    <t>สิงหาคม 2569</t>
  </si>
  <si>
    <t>30. SSTP 2026 รุ่น 3</t>
  </si>
  <si>
    <t>31.SSTP 2026 รุ่น 4</t>
  </si>
  <si>
    <t>32.MB Sciences Program 2026 Period 3</t>
  </si>
  <si>
    <t>กันยายน 2569</t>
  </si>
  <si>
    <t>บริการตรวจวิเคราะห์ธาลัสซีเมีย
ศูนย์วิจัยธาลัสซีเมีย</t>
  </si>
  <si>
    <t xml:space="preserve"> ตัวอย่าง</t>
  </si>
  <si>
    <t>ธันวาคม 2568</t>
  </si>
  <si>
    <t>บริการวิเคราะห์ตัวอย่าง
ศูนย์วิจัยและพัฒนาวัคซีน</t>
  </si>
  <si>
    <t>บริการวิเคราะห์อื่น ๆ</t>
  </si>
  <si>
    <t>1. ค่าน้ำยาสกัดโปรตีนก่อภูมิแพ้จากเมล็ดธัญพืช</t>
  </si>
  <si>
    <t>2. ความสามารถของจุลินทรีย์/สารออกฤทธิ์ยับยั้งการเจริญเติบโตของแบคทีเรีย</t>
  </si>
  <si>
    <t>3. ค่าน้ำยาสกัดโปรตีนก่อภูมิแพ้จากเมล็ดธัญพืช</t>
  </si>
  <si>
    <t>4. ค่าน้ำยาสกัดโปรตีนก่อภูมิแพ้จากเมล็ดธัญพืช</t>
  </si>
  <si>
    <t>5. ค่าน้ำยาสกัดโปรตีนก่อภูมิแพ้จากเมล็ดธัญพืช</t>
  </si>
  <si>
    <t>6. ความสามารถของจุลินทรีย์/สารออกฤทธิ์ยับยั้งการเจริญเติบโตของแบคทีเรีย</t>
  </si>
  <si>
    <t>7. ตรวจวิเคราะห์รูปแบบทางพันธุกรรม</t>
  </si>
  <si>
    <t>8. ตรวจวิเคราะห์โรคไวรัสในกุ้ง</t>
  </si>
  <si>
    <t>9. ค่าน้ำยาสกัดโปรตีนก่อภูมิแพ้จากเมล็ดธัญพืช</t>
  </si>
  <si>
    <t>10. ค่าผลิตน้ำยาสกัดโปรตีนก่อภูมิแพ้จากกุ้งหลายชนิด</t>
  </si>
  <si>
    <t>11. ตรวจวิเคราะห์รูปแบบทางพันธุกรรม</t>
  </si>
  <si>
    <t>12. ตรวจวิเคราะห์รูปแบบทางพันธุกรรม</t>
  </si>
  <si>
    <t>13. ค่าน้ำยาสกัดโปรตีนก่อภูมิแพ้จากเมล็ดธัญพืช</t>
  </si>
  <si>
    <t>รับนักศึกษาฝึกงาน
(อ้างอิงตามวันแรกเข้ารับการฝึกที่ได้รับการอนุมัติ)</t>
  </si>
  <si>
    <t xml:space="preserve"> คน</t>
  </si>
  <si>
    <t>บริการรับทำวิจัย
(อ้างอิงตามวันที่ลงนามในสัญญา)</t>
  </si>
  <si>
    <t xml:space="preserve"> โครงการ</t>
  </si>
  <si>
    <t>1.Analysis of human serum samples using the JE PRNT assay</t>
  </si>
  <si>
    <t>2.โครงการจ้างพัฒนาชุดตรวจติดตามสารพันธุกรรมของพะยูนด้วยวิธี Lateral Flow Strip</t>
  </si>
  <si>
    <t>ข้อมูล ณ มิถุนายน 2569</t>
  </si>
  <si>
    <t>ตารางข้อมูลการให้บริการวิชาการ แจกแจงความถี่ของจำนวนตัวอย่างหรือกิจกรรม รายวัน ปีงบประมาณ 2568 (ตุลาคม 2567-กันยายน 2568)</t>
  </si>
  <si>
    <t>การจัดอบรมเครื่องมือแพทย์</t>
  </si>
  <si>
    <t>1. การอบรม "เทคนิคขั้นสูงในการแปลผลคลื่นอีซีจีและการดูแลผู้ป่วยวิกฤตระบบไหลเวียนเลือด และผู้ป่วยหัวใจและหลอดเลือด" รุ่นที่ 6</t>
  </si>
  <si>
    <t>ตุลาคม 2567</t>
  </si>
  <si>
    <t>พฤศจิกายน 2567</t>
  </si>
  <si>
    <t>2. การใช้และการดูแลเครื่องมือแพทย์ในหอผู้ป่วยวิกฤติสำหรับพยาบาล รุ่น 49</t>
  </si>
  <si>
    <t>ธันวาคม 2567</t>
  </si>
  <si>
    <t>3. หลักสูตรระยะสั้น (1 สัปดาห์) สำหรับช่างและผู้ดูแลเครื่องมือแพทย์ เรื่อง เครื่องช่วยหายใจและเครื่องดมยาสลบสำหรับช่างเครื่องมือแพทย์และวิศวกรชีวการแพทย์</t>
  </si>
  <si>
    <t>มีนาคม 2568</t>
  </si>
  <si>
    <t>4. ดีเอ็นเอและดีเอ็นเอโคลนนิ่ง รุ่น 8</t>
  </si>
  <si>
    <t>5. การใช้และการดูแลเครื่องมือแพทย์ในหอผู้ป่วยวิกฤติสำหรับพยาบาล รุ่น 50</t>
  </si>
  <si>
    <t>พฤษภาคม 2568</t>
  </si>
  <si>
    <t>6. หลักสูตรระยะสั้น (1 สัปดาห์) สำหรับช่างและผู้ดูแลเครื่องมือแพทย์ เรื่อง เครื่องมือแพทย์สำหรับช่างเครื่องมือแพทย์และวิศวกรชีวการแพทย์</t>
  </si>
  <si>
    <t>มิถุนายน 2568</t>
  </si>
  <si>
    <t>1. Molecular biology for life and medicine</t>
  </si>
  <si>
    <t>2. MB Sciences Program 2024 Period 2</t>
  </si>
  <si>
    <t>3. อบรม เรื่อง IVF รุ่นที่ 7</t>
  </si>
  <si>
    <t>มกราคม 2568</t>
  </si>
  <si>
    <t>กุมภาพันธ์ 2568</t>
  </si>
  <si>
    <t>4. MB Sciences Program 2025 Period 1</t>
  </si>
  <si>
    <t>5. MB–KIS : Molecular Biology &amp; Genetic Engineering</t>
  </si>
  <si>
    <t>6. การอบรมเชิงปฏิบัติการ ดีเอ็นเอและดีเอ็นเอโคลนนิ่ง รุ่น 8</t>
  </si>
  <si>
    <t>7. ตาม “หนู” ดูงานวิจัยทางการแพทย์ รุ่น 1</t>
  </si>
  <si>
    <t>8. ตาม “หนู” ดูงานวิจัยทางการแพทย์ รุ่น 2</t>
  </si>
  <si>
    <t>เมษายน 2568</t>
  </si>
  <si>
    <t>9. การอบรมเชิงปฏิบัติการ "Gene Knockdown by RNAi 2025" รุ่น 1</t>
  </si>
  <si>
    <t>10. ค่ายนักวิทย์สมองรุ่นเยาว์</t>
  </si>
  <si>
    <t>11. Shrimp doctor: Anatomy and Disease Diagnosis</t>
  </si>
  <si>
    <t>12. MB Sciences Program 2025 Period 2</t>
  </si>
  <si>
    <t>กรกฎาคม 2568</t>
  </si>
  <si>
    <t>13. SSTP 2025 รุ่น 1</t>
  </si>
  <si>
    <t>14. SSTP 2025 รุ่น 2</t>
  </si>
  <si>
    <t>15. SSTP 2025 รุ่น 3</t>
  </si>
  <si>
    <t>สิงหาคม 2568</t>
  </si>
  <si>
    <t>16. PCR เทคนิคเบื้องต้นที่ควรรู้</t>
  </si>
  <si>
    <t>17. Cell Technology</t>
  </si>
  <si>
    <t xml:space="preserve">18. ไขปริศนาฆาตกรรม </t>
  </si>
  <si>
    <t>19. SUPERBUGS</t>
  </si>
  <si>
    <t>กันยายน 2568</t>
  </si>
  <si>
    <t xml:space="preserve">20. ไขปริศนาฆาตกรรม </t>
  </si>
  <si>
    <t>2. ค่าน้ำยาสกัดโปรตีนก่อภูมิแพ้จากเมล็ดธัญพืช</t>
  </si>
  <si>
    <t>4. ตรวจวิเคราะห์รูปแบบทางพันธุกรรม</t>
  </si>
  <si>
    <t>5. ความสามารถของจุลินทรีย์/สารออกฤทธิ์ยับยั้งการเจริญเติบโตของแบคทีเรีย</t>
  </si>
  <si>
    <t>7. ค่าน้ำยาสกัดโปรตีนก่อภูมิแพ้จากเมล็ดธัญพืช</t>
  </si>
  <si>
    <t>8. ความสามารถของจุลินทรีย์/สารออกฤทธิ์ยับยั้งการเจริญเติบโตของแบคทีเรีย</t>
  </si>
  <si>
    <t>9. ตรวจวิเคราะห์รูปแบบทางพันธุกรรม</t>
  </si>
  <si>
    <t>10. ความสามารถของจุลินทรีย์/สารออกฤทธิ์ยับยั้งการเจริญเติบโตของแบคทีเรีย</t>
  </si>
  <si>
    <t>11. ค่าน้ำยาสกัดโปรตีนก่อภูมิแพ้จากเมล็ดธัญพืช</t>
  </si>
  <si>
    <t>12. ความสามารถของจุลินทรีย์/สารออกฤทธิ์ยับยั้งการเจริญเติบโตของแบคทีเรีย</t>
  </si>
  <si>
    <t>13. ความสามารถของจุลินทรีย์/สารออกฤทธิ์ยับยั้งการเจริญเติบโตของแบคทีเรีย</t>
  </si>
  <si>
    <t>14. ความสามารถของจุลินทรีย์/สารออกฤทธิ์ยับยั้งการเจริญเติบโตของแบคทีเรีย</t>
  </si>
  <si>
    <t>15. ค่าน้ำยาสกัดโปรตีนก่อภูมิแพ้จากเมล็ดธัญพืช</t>
  </si>
  <si>
    <t>1. การค้นพบสารสกัดจากธรรมชาติที่มีฤทธิ์ในการเพิ่มประสิทธิภาพของการนอนหลับโดยการคัดกรองเสมือนจริง</t>
  </si>
  <si>
    <t>2. โครงการจ้างวิเคราะห์รูปแบบและความหลากหลายทางพันธุกรรมของประชากรพะยูนไทย</t>
  </si>
  <si>
    <t>3. โครงการจ้างวิเคราะห์ชนิดสิ่งมีชีวิตทางทะเลเพื่อการจัดการทรัพยากรด้วยเทคนิคดีเอ็นเอบาร์โค้ด, 4. โครงการจ้างประเมินความหลากหลายของแมงกะพรุนและหญ้าทะเลด้วยเทคนิคดีเอ็นเอบาร์โค้ด</t>
  </si>
  <si>
    <t>ตารางข้อมูลการให้บริการวิชาการ แจกแจงความถี่ของจำนวนตัวอย่างหรือกิจกรรม รายวัน ปีงบประมาณ 2567 (ตุลาคม 2566-กันยายน 2567)</t>
  </si>
  <si>
    <t>ตุลาคม 2566</t>
  </si>
  <si>
    <t>1. การอบรม "เทคนิคขั้นสูงในการแปลผลคลื่นอีซีจีและการดูแลผู้ป่วยวิกฤตฯ รุ่นที่ 5</t>
  </si>
  <si>
    <t>พฤศจิกายน 2566</t>
  </si>
  <si>
    <t>2. การใช้และการดูแลเครื่องมือแพทย์ในหอผู้ป่วยวิกฤติสำหรับพยาบาล รุ่น 47</t>
  </si>
  <si>
    <t>ธันวาคม 2566</t>
  </si>
  <si>
    <t>มกราคม 2567</t>
  </si>
  <si>
    <t>กุมภาพันธ์ 2567</t>
  </si>
  <si>
    <t>3. หลักสูตรระยะสั้น (1 สัปดาห์) สำหรับช่างและผู้ดูแลเครื่องมือแพทย์ เรื่อง เครื่องอัลตราซาวนด์เพื่อการตรวจวินิจฉัยสำหรับช่างเครื่องมือแพทย์และวิศวกรชีวการแพทย์</t>
  </si>
  <si>
    <t>มีนาคม 2567</t>
  </si>
  <si>
    <t>เมษายน 2567</t>
  </si>
  <si>
    <t>4. การใช้และการดูแลเครื่องมือแพทย์ในหอผู้ป่วยวิกฤติสำหรับพยาบาล รุ่น 48</t>
  </si>
  <si>
    <t>พฤษภาคม 2567</t>
  </si>
  <si>
    <t>5. หลักสูตรระยะสั้น (1 สัปดาห์) สำหรับช่างและผู้ดูแลเครื่องมือแพทย์ เรื่อง เครื่องไตเทียมสำหรับช่างเครื่องมือแพทย์และวิศวกรชีวการแพทย์</t>
  </si>
  <si>
    <t>มิถุนายน 2567</t>
  </si>
  <si>
    <t>กรกฎาคม 2567</t>
  </si>
  <si>
    <t>6. ประชุมวิชาการอุปกรณ์การแพทย์ครั้งที่ 34 เรื่อง การเชื่อมโยงมนุษย์กับเทคโนโลยีปัญญาประดิษฐ์ในระบบการแพทย์</t>
  </si>
  <si>
    <t>สิงหาคม 2567</t>
  </si>
  <si>
    <t>กันยายน 2567</t>
  </si>
  <si>
    <t xml:space="preserve">1. การอบรมเชิงปฏิบัติการ “Molecular biology for life and medicine” </t>
  </si>
  <si>
    <t>2. การอบรมเชิงปฏิบัติการ "PCR-Based Yeast Genome Engineering"</t>
  </si>
  <si>
    <t>3. การอบรมเชิงปฏิบัติการ "Computer-aided drug design: คอมพิวเตอร์ช่วยออกแบบยา"</t>
  </si>
  <si>
    <t>4. การจัดประชุมวิชาการ Mini-symposium on AI-driven Drug Discovery</t>
  </si>
  <si>
    <t>5. อบรมเชิงปฏิบัติการ เรื่อง Computational drug dicovery รุ่นที่ 1</t>
  </si>
  <si>
    <t>6. อบรมเชิงปฏิบัติการ เรื่อง Computational drug dicovery รุ่นที่ 2</t>
  </si>
  <si>
    <t>7. อบรมเชิงปฏิบัติการ เรื่อง Computational drug dicovery รุ่นที่ 3</t>
  </si>
  <si>
    <t>8. อบรม เรื่อง การนอนหลับและนาฬิกาชีวิตเพืื่อสุขภาพที่ยั่งยืนของมวลมนุษย์
การผสมผสานระหว่างวิทยาศาสตร์พื้นฐานและการแพทย์</t>
  </si>
  <si>
    <t>9. การอบรมเชิงปฏิบัติการ "MB–KIS : Molecular Biology &amp; Genetic Engineering"</t>
  </si>
  <si>
    <t>10. การอบรมเชิงปฏิบัติการ การตรวจวินิจฉัยธาลัสซีเมีย 2567</t>
  </si>
  <si>
    <t>11. การอบรมเชิงปฏิบัติการ ดีเอ็นเอและดีเอ็นเอโคลนนิ่ง รุ่น 5</t>
  </si>
  <si>
    <t>12. อบรมกิจกรรมส่งเสริมทักษะปฏิบัติการวิชาชีววิทยา โรงเรียนกาญจนาภิเศก นครปฐม (พระตำหนักสวนกุหลาบมัธยม) กลุ่ม 1</t>
  </si>
  <si>
    <t>13. อบรมกิจกรรมส่งเสริมทักษะปฏิบัติการวิชาชีววิทยา โรงเรียนกาญจนาภิเศก นครปฐม (พระตำหนักสวนกุหลาบมัธยม) กลุ่ม 2</t>
  </si>
  <si>
    <t>14. การอบรมเชิงปฏิบัติการ "RNAi" รุ่นที่ 1</t>
  </si>
  <si>
    <t>15. การอบรมเชิงปฏิบัติการ "RNAi" รุ่นที่ 2</t>
  </si>
  <si>
    <t>16. ประชุมวิชาการ Adeno-Associated Viral Vector in Gene Therapy and Genome Editing</t>
  </si>
  <si>
    <t>17. การอบรมเชิงปฏิบัติการ “ค่ายตามหมอ (วิทย์) วิเคราะห์โรค”</t>
  </si>
  <si>
    <t>18. การอบรมเชิงปฏิบัติการ ดีเอ็นเอและดีเอ็นเอโคลนนิ่ง รุ่น 6</t>
  </si>
  <si>
    <t>19. การอบรมโครงการสัปดาห์แห่งการตระหนักรู้เรื่องสมอง (Brain Awareness Week 2024) เรื่อง "วัยรุ่นกับการนอนหลับ สู่การมีสุขภาพสมองที่ดี (Adolescents, Sleep and Brain Health)</t>
  </si>
  <si>
    <t>20. การอบรม ครูอาชีวะ สอศ. เรื่อง การปรับปรุงพันธุ์กุ้งด้วยเทคโนโลยีชีวภาพ</t>
  </si>
  <si>
    <t>21. อบรมเชิงปฏิบัติการ Student Science Training Program 2024 รุ่นที่ 1</t>
  </si>
  <si>
    <t>22. อบรมเชิงปฏิบัติการ Student Science Training Program 2024 รุ่นที่ 2</t>
  </si>
  <si>
    <t>23. อบรมเชิงปฏิบัติการ Student Science Training Program 2024 รุ่นที่ 3</t>
  </si>
  <si>
    <t>24. อบรมเชิงปฏิบัติการ เรื่อง รวมพลังต่อสู้ Super Bug</t>
  </si>
  <si>
    <t>25. อบรมเชิงปฏิบัติการ เรื่อง ไขปริศนาฆาตกรรม รุ่น 1</t>
  </si>
  <si>
    <t>26. อบรมเชิงปฏิบัติการ เรื่อง ไขปริศนาฆาตกรรม รุ่น 2</t>
  </si>
  <si>
    <t>27. อบรมหลักสูตร "การตีความข้อกำหนด ISO 9001:2015"</t>
  </si>
  <si>
    <t>บริการตรวจวิเคราะห์ธาลัสซีเมีย</t>
  </si>
  <si>
    <t xml:space="preserve"> </t>
  </si>
  <si>
    <t>ความสามารถของจุลินทรีย์/สารออกฤทธิ์ยับยั้งการเจริญเติบโตของแบคทีเรีย</t>
  </si>
  <si>
    <t>ตรวจรหัสพันธุกรรม</t>
  </si>
  <si>
    <t>ค่าผลิตน้ำยาสกัดโปรตีนเกลียดินและกลูเทนจากแป้งข้าวสาลี</t>
  </si>
  <si>
    <t xml:space="preserve">1. โครงการจ้างวิเคราะห์รูปแบบดีเอ็นเอของประชากรหอยมุกกัลปังหา (RA67-MB001) </t>
  </si>
  <si>
    <t>2. โครงการจ้างตรวจพันธุกรรมในตำแหน่งยีน GBSSI ที่ควบคุมการสังเคราะห์ Amylose ในมันสำปะหลัง</t>
  </si>
  <si>
    <t>3. โครงการ Serology testing for Japanese encephalitis virus</t>
  </si>
  <si>
    <t>4. โครงการจ้างตรวจวิเคราะห์ปริมาณอะมิโลสในมันสำปะหลัง</t>
  </si>
  <si>
    <t>5.โครงการจ้างวิเคราะห์รูปแบบพันธุกรรมของสัตว์น้ำกลุ่มปลาและหอยโดยเครื่องหมายดีเอ็นเอบาร์โค้ด</t>
  </si>
  <si>
    <t>6. โครงการจ้างวิเคราะห์รูปแบบดีเอ็นเอ
ของประชากรปลาทราย</t>
  </si>
  <si>
    <t>ตารางข้อมูลการให้บริการวิชาการ แจกแจงความถี่ของจำนวนตัวอย่างหรือกิจกรรม รายวัน ปีงบประมาณ 2566 (ตุลาคม 2565-กันยายน 2566)</t>
  </si>
  <si>
    <t>4 ครั้ง
(457 คน)</t>
  </si>
  <si>
    <t>ตุลาคม 2565</t>
  </si>
  <si>
    <t>พฤศจิกายน 2565</t>
  </si>
  <si>
    <t>ธันวาคม 2565</t>
  </si>
  <si>
    <t>มกราคม 2566</t>
  </si>
  <si>
    <t>กุมภาพันธ์ 2566</t>
  </si>
  <si>
    <t>1. เครื่องมือแพทย์สำหรับช่าง 1</t>
  </si>
  <si>
    <t>มีนาคม 2566</t>
  </si>
  <si>
    <t>เมษายน 2566</t>
  </si>
  <si>
    <t>2. การใช้และการดูแลเครื่องมือแพทย์ในหอผู้ป่วยวิกฤติสำหรับพยาบาล รุ่น 46</t>
  </si>
  <si>
    <t>พฤษภาคม 2566</t>
  </si>
  <si>
    <t>มิถุนายน 2566</t>
  </si>
  <si>
    <t>3. เครื่องมือแพทย์สำหรับช่าง 2</t>
  </si>
  <si>
    <t>กรกฎาคม 2566</t>
  </si>
  <si>
    <t xml:space="preserve">4. ประชุมวิชาการอุปกรณ์การแพทย์ ครั้งที่ 33 </t>
  </si>
  <si>
    <t>สิงหาคม 2566</t>
  </si>
  <si>
    <t>กันยายน 2566</t>
  </si>
  <si>
    <t>อบรมเชิงปฏิบัติการ</t>
  </si>
  <si>
    <t>14 ครั้ง
(363 คน)</t>
  </si>
  <si>
    <t>1. DNA Technology and Application 23-27 ม.ค. 66</t>
  </si>
  <si>
    <t>2. MB–KIS : Molecular Biology &amp; Genetic Engineering 1-3 ก.พ. 66</t>
  </si>
  <si>
    <t>3. MB–DMCR: DNA technologies for marine diversity</t>
  </si>
  <si>
    <t>4. การอบรมเชิงปฏิบัติการ ดีเอ็นเอและดีเอ็นเอโคลนนิ่ง รุ่น 3</t>
  </si>
  <si>
    <t>5. การอบรมเชิงปฏิบัติการ ดีเอ็นเอและดีเอ็นเอโคลนนิ่ง รุ่น 4</t>
  </si>
  <si>
    <t xml:space="preserve">6. Viral Vector Symposium and Workshop </t>
  </si>
  <si>
    <t>7. การอบรมเชิงปฏิบัติการ “ค่ายตามหมอ (วิทย์) วิเคราะห์โรค”</t>
  </si>
  <si>
    <t>8. การอบรมเชิงปฏิบัติการ RNAi ทำยังไงน่ะ</t>
  </si>
  <si>
    <t>9. MB Sciences Program 2023 Period 1</t>
  </si>
  <si>
    <t>10. การอบรม Executive Function</t>
  </si>
  <si>
    <t>11. การอบรมเชิงปฏิบัติการ In situ  2023</t>
  </si>
  <si>
    <t>12. การอบรมเชิงปฏิบัติการ SSTP 2023 รุ่น 1</t>
  </si>
  <si>
    <t>13. การอบรมเชิงปฏิบัติการ SSTP 2023 รุ่น 2</t>
  </si>
  <si>
    <t>14. การอบรมเชิงปฏิบัติการ SSTP 2023 รุ่น 3</t>
  </si>
  <si>
    <t>4,836 ตัวอย่าง</t>
  </si>
  <si>
    <t>177 ตัวอย่าง</t>
  </si>
  <si>
    <t>175 คน</t>
  </si>
  <si>
    <t>4 โครงการ</t>
  </si>
  <si>
    <t>1. โครงการจ้างวิเคราะห์รูปแบบดีเอ็นเอของประชากรสัตว์น้ำ</t>
  </si>
  <si>
    <t>2. โครงการการพัฒนาวีโร่เซลล์ในเซลล์แฟคทอรี่</t>
  </si>
  <si>
    <t>3. โครงการจ้างวิเคราะห์นิวคลีโอไทด์ของสัตว์ทะเลด้วยวิธีแซงเกอร์</t>
  </si>
  <si>
    <t>4. โครงการการพัฒนาศักยภาพนักวิจัยรุ่นใหม่ผ่าน Multi Mentoring System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</si>
</sst>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"/>
  </numFmts>
  <fonts count="18">
    <font>
      <sz val="16.0"/>
      <color theme="1"/>
      <name val="TH Sarabun PSK"/>
      <scheme val="minor"/>
    </font>
    <font>
      <sz val="16.0"/>
      <color theme="1"/>
      <name val="Sarabun"/>
    </font>
    <font>
      <b/>
      <sz val="26.0"/>
      <color theme="1"/>
      <name val="Sarabun"/>
    </font>
    <font/>
    <font>
      <b/>
      <sz val="16.0"/>
      <color theme="1"/>
      <name val="Sarabun"/>
    </font>
    <font>
      <b/>
      <sz val="18.0"/>
      <color theme="1"/>
      <name val="Sarabun"/>
    </font>
    <font>
      <sz val="17.0"/>
      <color theme="1"/>
      <name val="Sarabun"/>
    </font>
    <font>
      <sz val="18.0"/>
      <color rgb="FF1F1F1F"/>
      <name val="Sarabun"/>
    </font>
    <font>
      <b/>
      <sz val="17.0"/>
      <color theme="1"/>
      <name val="Sarabun"/>
    </font>
    <font>
      <sz val="18.0"/>
      <color theme="1"/>
      <name val="Sarabun"/>
    </font>
    <font>
      <b/>
      <sz val="15.0"/>
      <color theme="1"/>
      <name val="Sarabun"/>
    </font>
    <font>
      <sz val="17.0"/>
      <color rgb="FF000000"/>
      <name val="Sarabun"/>
    </font>
    <font>
      <sz val="16.0"/>
      <color rgb="FFA8D08D"/>
      <name val="Sarabun"/>
    </font>
    <font>
      <sz val="15.0"/>
      <color rgb="FF000000"/>
      <name val="Arial"/>
    </font>
    <font>
      <sz val="18.0"/>
      <color rgb="FF000000"/>
      <name val="Sarabun"/>
    </font>
    <font>
      <sz val="20.0"/>
      <color theme="1"/>
      <name val="Sarabun"/>
    </font>
    <font>
      <sz val="16.0"/>
      <color rgb="FFFF0000"/>
      <name val="Sarabun"/>
    </font>
    <font>
      <b/>
      <sz val="16.0"/>
      <color theme="0"/>
      <name val="Sarabun"/>
    </font>
  </fonts>
  <fills count="31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FFC000"/>
        <bgColor rgb="FFFFC000"/>
      </patternFill>
    </fill>
    <fill>
      <patternFill patternType="solid">
        <fgColor rgb="FFFFCC00"/>
        <bgColor rgb="FFFFCC00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DEEAF6"/>
        <bgColor rgb="FFDEEAF6"/>
      </patternFill>
    </fill>
    <fill>
      <patternFill patternType="solid">
        <fgColor rgb="FF666666"/>
        <bgColor rgb="FF666666"/>
      </patternFill>
    </fill>
    <fill>
      <patternFill patternType="solid">
        <fgColor rgb="FFCFE2F3"/>
        <bgColor rgb="FFCFE2F3"/>
      </patternFill>
    </fill>
    <fill>
      <patternFill patternType="solid">
        <fgColor rgb="FF757070"/>
        <bgColor rgb="FF757070"/>
      </patternFill>
    </fill>
    <fill>
      <patternFill patternType="solid">
        <fgColor rgb="FFFFCD2D"/>
        <bgColor rgb="FFFFCD2D"/>
      </patternFill>
    </fill>
    <fill>
      <patternFill patternType="solid">
        <fgColor rgb="FFFFD965"/>
        <bgColor rgb="FFFFD965"/>
      </patternFill>
    </fill>
    <fill>
      <patternFill patternType="solid">
        <fgColor rgb="FFFFD966"/>
        <bgColor rgb="FFFFD966"/>
      </patternFill>
    </fill>
    <fill>
      <patternFill patternType="solid">
        <fgColor rgb="FFF1C232"/>
        <bgColor rgb="FFF1C232"/>
      </patternFill>
    </fill>
    <fill>
      <patternFill patternType="solid">
        <fgColor theme="4"/>
        <bgColor theme="4"/>
      </patternFill>
    </fill>
    <fill>
      <patternFill patternType="solid">
        <fgColor rgb="FF00FF00"/>
        <bgColor rgb="FF00FF00"/>
      </patternFill>
    </fill>
    <fill>
      <patternFill patternType="solid">
        <fgColor rgb="FFC55A11"/>
        <bgColor rgb="FFC55A11"/>
      </patternFill>
    </fill>
    <fill>
      <patternFill patternType="solid">
        <fgColor rgb="FF92D050"/>
        <bgColor rgb="FF92D050"/>
      </patternFill>
    </fill>
    <fill>
      <patternFill patternType="solid">
        <fgColor rgb="FF6AA84F"/>
        <bgColor rgb="FF6AA84F"/>
      </patternFill>
    </fill>
    <fill>
      <patternFill patternType="solid">
        <fgColor rgb="FFC5E0B3"/>
        <bgColor rgb="FFC5E0B3"/>
      </patternFill>
    </fill>
    <fill>
      <patternFill patternType="solid">
        <fgColor rgb="FF2E75B5"/>
        <bgColor rgb="FF2E75B5"/>
      </patternFill>
    </fill>
    <fill>
      <patternFill patternType="solid">
        <fgColor rgb="FFB6D7A8"/>
        <bgColor rgb="FFB6D7A8"/>
      </patternFill>
    </fill>
    <fill>
      <patternFill patternType="solid">
        <fgColor rgb="FFF7CAAC"/>
        <bgColor rgb="FFF7CAAC"/>
      </patternFill>
    </fill>
    <fill>
      <patternFill patternType="solid">
        <fgColor rgb="FFFF9933"/>
        <bgColor rgb="FFFF9933"/>
      </patternFill>
    </fill>
    <fill>
      <patternFill patternType="solid">
        <fgColor rgb="FFFF6600"/>
        <bgColor rgb="FFFF6600"/>
      </patternFill>
    </fill>
    <fill>
      <patternFill patternType="solid">
        <fgColor rgb="FFFF5050"/>
        <bgColor rgb="FFFF5050"/>
      </patternFill>
    </fill>
  </fills>
  <borders count="2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2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top"/>
    </xf>
    <xf borderId="1" fillId="0" fontId="2" numFmtId="0" xfId="0" applyAlignment="1" applyBorder="1" applyFont="1">
      <alignment horizontal="center" readingOrder="0" vertical="center"/>
    </xf>
    <xf borderId="1" fillId="0" fontId="3" numFmtId="0" xfId="0" applyBorder="1" applyFont="1"/>
    <xf borderId="2" fillId="2" fontId="1" numFmtId="0" xfId="0" applyAlignment="1" applyBorder="1" applyFill="1" applyFont="1">
      <alignment horizontal="center" vertical="center"/>
    </xf>
    <xf borderId="2" fillId="2" fontId="4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5" fillId="0" fontId="3" numFmtId="0" xfId="0" applyBorder="1" applyFont="1"/>
    <xf borderId="2" fillId="0" fontId="6" numFmtId="0" xfId="0" applyAlignment="1" applyBorder="1" applyFont="1">
      <alignment horizontal="center" readingOrder="0" vertical="top"/>
    </xf>
    <xf borderId="2" fillId="0" fontId="7" numFmtId="0" xfId="0" applyAlignment="1" applyBorder="1" applyFont="1">
      <alignment horizontal="left" readingOrder="0" shrinkToFit="0" vertical="top" wrapText="1"/>
    </xf>
    <xf borderId="6" fillId="0" fontId="8" numFmtId="0" xfId="0" applyAlignment="1" applyBorder="1" applyFont="1">
      <alignment horizontal="center" readingOrder="0" shrinkToFit="0" vertical="center" wrapText="1"/>
    </xf>
    <xf borderId="3" fillId="3" fontId="6" numFmtId="0" xfId="0" applyAlignment="1" applyBorder="1" applyFill="1" applyFont="1">
      <alignment horizontal="left" readingOrder="0" vertical="top"/>
    </xf>
    <xf borderId="2" fillId="3" fontId="1" numFmtId="0" xfId="0" applyAlignment="1" applyBorder="1" applyFont="1">
      <alignment horizontal="center" vertical="top"/>
    </xf>
    <xf borderId="4" fillId="4" fontId="6" numFmtId="0" xfId="0" applyAlignment="1" applyBorder="1" applyFill="1" applyFont="1">
      <alignment horizontal="center" readingOrder="0" vertical="top"/>
    </xf>
    <xf borderId="7" fillId="0" fontId="3" numFmtId="0" xfId="0" applyBorder="1" applyFont="1"/>
    <xf borderId="2" fillId="0" fontId="4" numFmtId="0" xfId="0" applyAlignment="1" applyBorder="1" applyFont="1">
      <alignment horizontal="center" vertical="top"/>
    </xf>
    <xf borderId="2" fillId="0" fontId="9" numFmtId="0" xfId="0" applyAlignment="1" applyBorder="1" applyFont="1">
      <alignment horizontal="left" readingOrder="0" shrinkToFit="0" vertical="top" wrapText="1"/>
    </xf>
    <xf borderId="6" fillId="0" fontId="4" numFmtId="0" xfId="0" applyAlignment="1" applyBorder="1" applyFont="1">
      <alignment horizontal="center" shrinkToFit="0" vertical="center" wrapText="1"/>
    </xf>
    <xf borderId="2" fillId="4" fontId="6" numFmtId="0" xfId="0" applyAlignment="1" applyBorder="1" applyFont="1">
      <alignment horizontal="center" readingOrder="0" vertical="top"/>
    </xf>
    <xf borderId="3" fillId="0" fontId="6" numFmtId="0" xfId="0" applyAlignment="1" applyBorder="1" applyFont="1">
      <alignment horizontal="center" readingOrder="0" vertical="top"/>
    </xf>
    <xf borderId="8" fillId="0" fontId="6" numFmtId="0" xfId="0" applyAlignment="1" applyBorder="1" applyFont="1">
      <alignment horizontal="center" readingOrder="0" vertical="top"/>
    </xf>
    <xf borderId="8" fillId="0" fontId="9" numFmtId="0" xfId="0" applyAlignment="1" applyBorder="1" applyFont="1">
      <alignment horizontal="left" readingOrder="0" shrinkToFit="0" vertical="top" wrapText="1"/>
    </xf>
    <xf borderId="9" fillId="0" fontId="1" numFmtId="0" xfId="0" applyAlignment="1" applyBorder="1" applyFont="1">
      <alignment horizontal="center" readingOrder="0" vertical="top"/>
    </xf>
    <xf borderId="10" fillId="0" fontId="3" numFmtId="0" xfId="0" applyBorder="1" applyFont="1"/>
    <xf borderId="2" fillId="3" fontId="6" numFmtId="0" xfId="0" applyAlignment="1" applyBorder="1" applyFont="1">
      <alignment horizontal="left" readingOrder="0" vertical="top"/>
    </xf>
    <xf borderId="4" fillId="4" fontId="1" numFmtId="0" xfId="0" applyAlignment="1" applyBorder="1" applyFont="1">
      <alignment horizontal="center" vertical="top"/>
    </xf>
    <xf borderId="2" fillId="5" fontId="1" numFmtId="0" xfId="0" applyAlignment="1" applyBorder="1" applyFill="1" applyFont="1">
      <alignment horizontal="center" vertical="top"/>
    </xf>
    <xf borderId="2" fillId="0" fontId="10" numFmtId="0" xfId="0" applyAlignment="1" applyBorder="1" applyFont="1">
      <alignment horizontal="center" vertical="top"/>
    </xf>
    <xf borderId="4" fillId="4" fontId="11" numFmtId="0" xfId="0" applyAlignment="1" applyBorder="1" applyFont="1">
      <alignment horizontal="center" readingOrder="0" vertical="top"/>
    </xf>
    <xf borderId="2" fillId="3" fontId="6" numFmtId="0" xfId="0" applyAlignment="1" applyBorder="1" applyFont="1">
      <alignment horizontal="center" readingOrder="0" vertical="top"/>
    </xf>
    <xf borderId="2" fillId="0" fontId="8" numFmtId="0" xfId="0" applyAlignment="1" applyBorder="1" applyFont="1">
      <alignment horizontal="center" readingOrder="0" vertical="top"/>
    </xf>
    <xf borderId="2" fillId="3" fontId="12" numFmtId="0" xfId="0" applyAlignment="1" applyBorder="1" applyFont="1">
      <alignment horizontal="center" vertical="top"/>
    </xf>
    <xf borderId="2" fillId="0" fontId="4" numFmtId="0" xfId="0" applyAlignment="1" applyBorder="1" applyFont="1">
      <alignment horizontal="center" shrinkToFit="0" vertical="center" wrapText="1"/>
    </xf>
    <xf borderId="2" fillId="3" fontId="11" numFmtId="0" xfId="0" applyAlignment="1" applyBorder="1" applyFont="1">
      <alignment horizontal="center" readingOrder="0" vertical="top"/>
    </xf>
    <xf borderId="2" fillId="5" fontId="9" numFmtId="0" xfId="0" applyAlignment="1" applyBorder="1" applyFont="1">
      <alignment horizontal="left" readingOrder="0" shrinkToFit="0" vertical="top" wrapText="0"/>
    </xf>
    <xf borderId="4" fillId="3" fontId="1" numFmtId="0" xfId="0" applyAlignment="1" applyBorder="1" applyFont="1">
      <alignment horizontal="center" vertical="top"/>
    </xf>
    <xf borderId="4" fillId="3" fontId="6" numFmtId="0" xfId="0" applyAlignment="1" applyBorder="1" applyFont="1">
      <alignment horizontal="center" readingOrder="0" vertical="top"/>
    </xf>
    <xf borderId="5" fillId="3" fontId="6" numFmtId="0" xfId="0" applyAlignment="1" applyBorder="1" applyFont="1">
      <alignment horizontal="center" readingOrder="0" vertical="top"/>
    </xf>
    <xf borderId="7" fillId="3" fontId="6" numFmtId="0" xfId="0" applyAlignment="1" applyBorder="1" applyFont="1">
      <alignment horizontal="center" readingOrder="0" vertical="top"/>
    </xf>
    <xf borderId="2" fillId="4" fontId="1" numFmtId="0" xfId="0" applyAlignment="1" applyBorder="1" applyFont="1">
      <alignment horizontal="center" readingOrder="0" vertical="top"/>
    </xf>
    <xf borderId="2" fillId="0" fontId="9" numFmtId="0" xfId="0" applyAlignment="1" applyBorder="1" applyFont="1">
      <alignment horizontal="left" readingOrder="0" shrinkToFit="0" vertical="top" wrapText="0"/>
    </xf>
    <xf borderId="11" fillId="0" fontId="4" numFmtId="0" xfId="0" applyAlignment="1" applyBorder="1" applyFont="1">
      <alignment horizontal="center" shrinkToFit="0" vertical="center" wrapText="1"/>
    </xf>
    <xf borderId="4" fillId="4" fontId="1" numFmtId="0" xfId="0" applyAlignment="1" applyBorder="1" applyFont="1">
      <alignment horizontal="center" readingOrder="0" vertical="top"/>
    </xf>
    <xf borderId="2" fillId="3" fontId="1" numFmtId="0" xfId="0" applyAlignment="1" applyBorder="1" applyFont="1">
      <alignment horizontal="center" readingOrder="0" vertical="top"/>
    </xf>
    <xf borderId="2" fillId="6" fontId="1" numFmtId="0" xfId="0" applyAlignment="1" applyBorder="1" applyFill="1" applyFont="1">
      <alignment horizontal="center" vertical="top"/>
    </xf>
    <xf borderId="2" fillId="5" fontId="9" numFmtId="0" xfId="0" applyAlignment="1" applyBorder="1" applyFont="1">
      <alignment horizontal="left" readingOrder="0" vertical="top"/>
    </xf>
    <xf borderId="7" fillId="3" fontId="1" numFmtId="0" xfId="0" applyAlignment="1" applyBorder="1" applyFont="1">
      <alignment horizontal="center" vertical="top"/>
    </xf>
    <xf borderId="2" fillId="3" fontId="4" numFmtId="0" xfId="0" applyAlignment="1" applyBorder="1" applyFont="1">
      <alignment vertical="top"/>
    </xf>
    <xf borderId="2" fillId="4" fontId="4" numFmtId="0" xfId="0" applyAlignment="1" applyBorder="1" applyFont="1">
      <alignment readingOrder="0" vertical="top"/>
    </xf>
    <xf borderId="2" fillId="3" fontId="1" numFmtId="0" xfId="0" applyAlignment="1" applyBorder="1" applyFont="1">
      <alignment vertical="top"/>
    </xf>
    <xf borderId="2" fillId="3" fontId="8" numFmtId="0" xfId="0" applyAlignment="1" applyBorder="1" applyFont="1">
      <alignment horizontal="center" readingOrder="0" vertical="top"/>
    </xf>
    <xf borderId="7" fillId="3" fontId="8" numFmtId="0" xfId="0" applyAlignment="1" applyBorder="1" applyFont="1">
      <alignment horizontal="center" readingOrder="0" vertical="top"/>
    </xf>
    <xf borderId="0" fillId="0" fontId="13" numFmtId="0" xfId="0" applyAlignment="1" applyFont="1">
      <alignment readingOrder="0"/>
    </xf>
    <xf borderId="2" fillId="5" fontId="14" numFmtId="0" xfId="0" applyAlignment="1" applyBorder="1" applyFont="1">
      <alignment horizontal="left" readingOrder="0" vertical="top"/>
    </xf>
    <xf borderId="5" fillId="3" fontId="1" numFmtId="0" xfId="0" applyAlignment="1" applyBorder="1" applyFont="1">
      <alignment horizontal="center" readingOrder="0" vertical="top"/>
    </xf>
    <xf borderId="7" fillId="3" fontId="1" numFmtId="0" xfId="0" applyAlignment="1" applyBorder="1" applyFont="1">
      <alignment horizontal="center" readingOrder="0" vertical="top"/>
    </xf>
    <xf borderId="2" fillId="4" fontId="1" numFmtId="0" xfId="0" applyAlignment="1" applyBorder="1" applyFont="1">
      <alignment horizontal="center" vertical="top"/>
    </xf>
    <xf borderId="2" fillId="0" fontId="15" numFmtId="0" xfId="0" applyAlignment="1" applyBorder="1" applyFont="1">
      <alignment horizontal="left" readingOrder="0" shrinkToFit="0" vertical="top" wrapText="1"/>
    </xf>
    <xf borderId="0" fillId="0" fontId="1" numFmtId="0" xfId="0" applyAlignment="1" applyFont="1">
      <alignment horizontal="center" readingOrder="0" vertical="top"/>
    </xf>
    <xf borderId="6" fillId="0" fontId="4" numFmtId="0" xfId="0" applyAlignment="1" applyBorder="1" applyFont="1">
      <alignment horizontal="center" readingOrder="0" shrinkToFit="0" vertical="top" wrapText="1"/>
    </xf>
    <xf borderId="3" fillId="0" fontId="4" numFmtId="3" xfId="0" applyAlignment="1" applyBorder="1" applyFont="1" applyNumberFormat="1">
      <alignment horizontal="center" vertical="center"/>
    </xf>
    <xf borderId="12" fillId="0" fontId="1" numFmtId="0" xfId="0" applyAlignment="1" applyBorder="1" applyFont="1">
      <alignment horizontal="center" vertical="top"/>
    </xf>
    <xf borderId="6" fillId="0" fontId="1" numFmtId="164" xfId="0" applyAlignment="1" applyBorder="1" applyFont="1" applyNumberFormat="1">
      <alignment horizontal="left" readingOrder="0" shrinkToFit="0" vertical="top" wrapText="1"/>
    </xf>
    <xf borderId="6" fillId="0" fontId="4" numFmtId="3" xfId="0" applyAlignment="1" applyBorder="1" applyFont="1" applyNumberFormat="1">
      <alignment horizontal="center" vertical="center"/>
    </xf>
    <xf borderId="2" fillId="0" fontId="6" numFmtId="0" xfId="0" applyAlignment="1" applyBorder="1" applyFont="1">
      <alignment horizontal="left" readingOrder="0" vertical="top"/>
    </xf>
    <xf borderId="2" fillId="7" fontId="4" numFmtId="0" xfId="0" applyAlignment="1" applyBorder="1" applyFill="1" applyFont="1">
      <alignment horizontal="center" readingOrder="0" vertical="top"/>
    </xf>
    <xf borderId="2" fillId="8" fontId="8" numFmtId="0" xfId="0" applyAlignment="1" applyBorder="1" applyFill="1" applyFont="1">
      <alignment horizontal="center" readingOrder="0" vertical="top"/>
    </xf>
    <xf borderId="2" fillId="9" fontId="6" numFmtId="0" xfId="0" applyAlignment="1" applyBorder="1" applyFill="1" applyFont="1">
      <alignment horizontal="left" readingOrder="0" vertical="top"/>
    </xf>
    <xf borderId="2" fillId="9" fontId="4" numFmtId="0" xfId="0" applyAlignment="1" applyBorder="1" applyFont="1">
      <alignment horizontal="center" vertical="top"/>
    </xf>
    <xf borderId="2" fillId="10" fontId="4" numFmtId="0" xfId="0" applyAlignment="1" applyBorder="1" applyFill="1" applyFont="1">
      <alignment horizontal="center" vertical="top"/>
    </xf>
    <xf borderId="2" fillId="0" fontId="4" numFmtId="0" xfId="0" applyAlignment="1" applyBorder="1" applyFont="1">
      <alignment horizontal="center" readingOrder="0" vertical="top"/>
    </xf>
    <xf borderId="2" fillId="7" fontId="8" numFmtId="0" xfId="0" applyAlignment="1" applyBorder="1" applyFont="1">
      <alignment horizontal="center" readingOrder="0" vertical="top"/>
    </xf>
    <xf borderId="9" fillId="0" fontId="6" numFmtId="0" xfId="0" applyAlignment="1" applyBorder="1" applyFont="1">
      <alignment horizontal="left" readingOrder="0" vertical="top"/>
    </xf>
    <xf borderId="9" fillId="7" fontId="4" numFmtId="0" xfId="0" applyAlignment="1" applyBorder="1" applyFont="1">
      <alignment horizontal="center" readingOrder="0" vertical="top"/>
    </xf>
    <xf borderId="9" fillId="0" fontId="4" numFmtId="0" xfId="0" applyAlignment="1" applyBorder="1" applyFont="1">
      <alignment horizontal="center" vertical="top"/>
    </xf>
    <xf borderId="13" fillId="10" fontId="4" numFmtId="0" xfId="0" applyAlignment="1" applyBorder="1" applyFont="1">
      <alignment horizontal="center" vertical="top"/>
    </xf>
    <xf borderId="14" fillId="9" fontId="4" numFmtId="0" xfId="0" applyAlignment="1" applyBorder="1" applyFont="1">
      <alignment horizontal="center" readingOrder="1" vertical="top"/>
    </xf>
    <xf borderId="14" fillId="9" fontId="8" numFmtId="0" xfId="0" applyAlignment="1" applyBorder="1" applyFont="1">
      <alignment horizontal="center" readingOrder="1" vertical="top"/>
    </xf>
    <xf borderId="9" fillId="0" fontId="1" numFmtId="164" xfId="0" applyAlignment="1" applyBorder="1" applyFont="1" applyNumberFormat="1">
      <alignment horizontal="left" readingOrder="0" shrinkToFit="0" vertical="top" wrapText="1"/>
    </xf>
    <xf borderId="9" fillId="0" fontId="4" numFmtId="3" xfId="0" applyAlignment="1" applyBorder="1" applyFont="1" applyNumberFormat="1">
      <alignment horizontal="center" vertical="center"/>
    </xf>
    <xf borderId="3" fillId="0" fontId="4" numFmtId="0" xfId="0" applyAlignment="1" applyBorder="1" applyFont="1">
      <alignment horizontal="center" shrinkToFit="0" vertical="top" wrapText="1"/>
    </xf>
    <xf borderId="3" fillId="0" fontId="4" numFmtId="0" xfId="0" applyAlignment="1" applyBorder="1" applyFont="1">
      <alignment horizontal="center" vertical="center"/>
    </xf>
    <xf borderId="6" fillId="0" fontId="3" numFmtId="0" xfId="0" applyBorder="1" applyFont="1"/>
    <xf borderId="6" fillId="0" fontId="4" numFmtId="0" xfId="0" applyAlignment="1" applyBorder="1" applyFont="1">
      <alignment horizontal="center" vertical="center"/>
    </xf>
    <xf borderId="2" fillId="6" fontId="6" numFmtId="0" xfId="0" applyAlignment="1" applyBorder="1" applyFont="1">
      <alignment horizontal="left" readingOrder="0" vertical="top"/>
    </xf>
    <xf borderId="2" fillId="6" fontId="4" numFmtId="0" xfId="0" applyAlignment="1" applyBorder="1" applyFont="1">
      <alignment horizontal="center" vertical="top"/>
    </xf>
    <xf borderId="9" fillId="0" fontId="3" numFmtId="0" xfId="0" applyBorder="1" applyFont="1"/>
    <xf borderId="9" fillId="0" fontId="4" numFmtId="0" xfId="0" applyAlignment="1" applyBorder="1" applyFont="1">
      <alignment horizontal="center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6" fillId="0" fontId="1" numFmtId="0" xfId="0" applyAlignment="1" applyBorder="1" applyFont="1">
      <alignment readingOrder="0" shrinkToFit="0" vertical="top" wrapText="1"/>
    </xf>
    <xf borderId="2" fillId="3" fontId="4" numFmtId="0" xfId="0" applyAlignment="1" applyBorder="1" applyFont="1">
      <alignment horizontal="center" readingOrder="0" vertical="top"/>
    </xf>
    <xf borderId="2" fillId="2" fontId="4" numFmtId="0" xfId="0" applyAlignment="1" applyBorder="1" applyFont="1">
      <alignment horizontal="center" readingOrder="0" vertical="top"/>
    </xf>
    <xf borderId="2" fillId="11" fontId="6" numFmtId="0" xfId="0" applyAlignment="1" applyBorder="1" applyFill="1" applyFont="1">
      <alignment horizontal="left" readingOrder="0" vertical="top"/>
    </xf>
    <xf borderId="2" fillId="11" fontId="4" numFmtId="0" xfId="0" applyAlignment="1" applyBorder="1" applyFont="1">
      <alignment horizontal="center" vertical="top"/>
    </xf>
    <xf borderId="2" fillId="5" fontId="4" numFmtId="0" xfId="0" applyAlignment="1" applyBorder="1" applyFont="1">
      <alignment horizontal="center" readingOrder="0" vertical="top"/>
    </xf>
    <xf borderId="2" fillId="11" fontId="4" numFmtId="0" xfId="0" applyAlignment="1" applyBorder="1" applyFont="1">
      <alignment horizontal="center" readingOrder="0" vertical="top"/>
    </xf>
    <xf borderId="2" fillId="3" fontId="4" numFmtId="0" xfId="0" applyAlignment="1" applyBorder="1" applyFont="1">
      <alignment horizontal="center" vertical="top"/>
    </xf>
    <xf borderId="2" fillId="12" fontId="4" numFmtId="0" xfId="0" applyAlignment="1" applyBorder="1" applyFill="1" applyFont="1">
      <alignment horizontal="center" vertical="top"/>
    </xf>
    <xf borderId="2" fillId="12" fontId="4" numFmtId="0" xfId="0" applyAlignment="1" applyBorder="1" applyFont="1">
      <alignment horizontal="center" readingOrder="0" vertical="top"/>
    </xf>
    <xf borderId="2" fillId="13" fontId="4" numFmtId="0" xfId="0" applyAlignment="1" applyBorder="1" applyFill="1" applyFont="1">
      <alignment horizontal="center" vertical="top"/>
    </xf>
    <xf borderId="2" fillId="13" fontId="4" numFmtId="0" xfId="0" applyAlignment="1" applyBorder="1" applyFont="1">
      <alignment horizontal="center" readingOrder="0" vertical="top"/>
    </xf>
    <xf borderId="4" fillId="0" fontId="4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vertical="top"/>
    </xf>
    <xf borderId="0" fillId="0" fontId="4" numFmtId="0" xfId="0" applyAlignment="1" applyFont="1">
      <alignment horizontal="center" vertical="top"/>
    </xf>
    <xf borderId="2" fillId="9" fontId="8" numFmtId="0" xfId="0" applyAlignment="1" applyBorder="1" applyFont="1">
      <alignment horizontal="center" readingOrder="0" vertical="top"/>
    </xf>
    <xf borderId="2" fillId="9" fontId="4" numFmtId="0" xfId="0" applyAlignment="1" applyBorder="1" applyFont="1">
      <alignment horizontal="center" readingOrder="0" vertical="top"/>
    </xf>
    <xf borderId="7" fillId="0" fontId="1" numFmtId="0" xfId="0" applyAlignment="1" applyBorder="1" applyFont="1">
      <alignment horizontal="center" vertical="top"/>
    </xf>
    <xf borderId="6" fillId="0" fontId="4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vertical="top"/>
    </xf>
    <xf borderId="6" fillId="0" fontId="4" numFmtId="0" xfId="0" applyAlignment="1" applyBorder="1" applyFont="1">
      <alignment horizontal="left" readingOrder="0" shrinkToFit="0" vertical="top" wrapText="1"/>
    </xf>
    <xf borderId="2" fillId="6" fontId="1" numFmtId="0" xfId="0" applyAlignment="1" applyBorder="1" applyFont="1">
      <alignment horizontal="center" readingOrder="0" vertical="top"/>
    </xf>
    <xf borderId="2" fillId="10" fontId="1" numFmtId="0" xfId="0" applyAlignment="1" applyBorder="1" applyFont="1">
      <alignment horizontal="center" vertical="top"/>
    </xf>
    <xf borderId="6" fillId="0" fontId="4" numFmtId="0" xfId="0" applyAlignment="1" applyBorder="1" applyFont="1">
      <alignment horizontal="left" shrinkToFit="0" vertical="top" wrapText="1"/>
    </xf>
    <xf borderId="2" fillId="0" fontId="16" numFmtId="0" xfId="0" applyAlignment="1" applyBorder="1" applyFont="1">
      <alignment horizontal="center" vertical="top"/>
    </xf>
    <xf borderId="6" fillId="0" fontId="4" numFmtId="0" xfId="0" applyAlignment="1" applyBorder="1" applyFont="1">
      <alignment shrinkToFit="0" vertical="top" wrapText="1"/>
    </xf>
    <xf borderId="13" fillId="6" fontId="1" numFmtId="0" xfId="0" applyAlignment="1" applyBorder="1" applyFont="1">
      <alignment horizontal="center" vertical="top"/>
    </xf>
    <xf borderId="2" fillId="14" fontId="1" numFmtId="0" xfId="0" applyAlignment="1" applyBorder="1" applyFill="1" applyFont="1">
      <alignment horizontal="center" vertical="top"/>
    </xf>
    <xf borderId="9" fillId="0" fontId="4" numFmtId="0" xfId="0" applyAlignment="1" applyBorder="1" applyFont="1">
      <alignment shrinkToFit="0" vertical="top" wrapText="1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vertical="top"/>
    </xf>
    <xf borderId="0" fillId="0" fontId="1" numFmtId="0" xfId="0" applyAlignment="1" applyFont="1">
      <alignment horizontal="center" shrinkToFit="0" vertical="top" wrapText="1"/>
    </xf>
    <xf borderId="0" fillId="0" fontId="4" numFmtId="0" xfId="0" applyAlignment="1" applyFont="1">
      <alignment horizontal="center" readingOrder="0" shrinkToFit="0" vertical="top" wrapText="1"/>
    </xf>
    <xf borderId="3" fillId="0" fontId="5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top"/>
    </xf>
    <xf borderId="0" fillId="0" fontId="6" numFmtId="0" xfId="0" applyAlignment="1" applyFont="1">
      <alignment horizontal="center" readingOrder="0" vertical="top"/>
    </xf>
    <xf borderId="6" fillId="0" fontId="9" numFmtId="0" xfId="0" applyAlignment="1" applyBorder="1" applyFont="1">
      <alignment horizontal="left" readingOrder="0" shrinkToFit="0" vertical="top" wrapText="1"/>
    </xf>
    <xf borderId="7" fillId="0" fontId="1" numFmtId="0" xfId="0" applyAlignment="1" applyBorder="1" applyFont="1">
      <alignment horizontal="left" readingOrder="0" vertical="top"/>
    </xf>
    <xf borderId="4" fillId="15" fontId="8" numFmtId="0" xfId="0" applyAlignment="1" applyBorder="1" applyFill="1" applyFont="1">
      <alignment horizontal="center" readingOrder="0" vertical="top"/>
    </xf>
    <xf borderId="9" fillId="0" fontId="9" numFmtId="0" xfId="0" applyAlignment="1" applyBorder="1" applyFont="1">
      <alignment horizontal="left" readingOrder="0" shrinkToFit="0" vertical="center" wrapText="1"/>
    </xf>
    <xf borderId="2" fillId="9" fontId="1" numFmtId="0" xfId="0" applyAlignment="1" applyBorder="1" applyFont="1">
      <alignment horizontal="left" readingOrder="0" vertical="top"/>
    </xf>
    <xf borderId="2" fillId="15" fontId="1" numFmtId="0" xfId="0" applyAlignment="1" applyBorder="1" applyFont="1">
      <alignment horizontal="center" vertical="top"/>
    </xf>
    <xf borderId="2" fillId="9" fontId="1" numFmtId="0" xfId="0" applyAlignment="1" applyBorder="1" applyFont="1">
      <alignment horizontal="center" vertical="top"/>
    </xf>
    <xf borderId="6" fillId="0" fontId="9" numFmtId="0" xfId="0" applyAlignment="1" applyBorder="1" applyFont="1">
      <alignment horizontal="left" readingOrder="0" shrinkToFit="0" vertical="center" wrapText="1"/>
    </xf>
    <xf borderId="4" fillId="15" fontId="6" numFmtId="0" xfId="0" applyAlignment="1" applyBorder="1" applyFont="1">
      <alignment horizontal="center" readingOrder="0" vertical="top"/>
    </xf>
    <xf borderId="9" fillId="0" fontId="5" numFmtId="0" xfId="0" applyAlignment="1" applyBorder="1" applyFont="1">
      <alignment shrinkToFit="0" vertical="top" wrapText="1"/>
    </xf>
    <xf borderId="3" fillId="0" fontId="1" numFmtId="0" xfId="0" applyAlignment="1" applyBorder="1" applyFont="1">
      <alignment horizontal="center" vertical="top"/>
    </xf>
    <xf borderId="9" fillId="0" fontId="9" numFmtId="0" xfId="0" applyAlignment="1" applyBorder="1" applyFont="1">
      <alignment readingOrder="0" shrinkToFit="0" vertical="top" wrapText="1"/>
    </xf>
    <xf borderId="4" fillId="16" fontId="6" numFmtId="0" xfId="0" applyAlignment="1" applyBorder="1" applyFill="1" applyFont="1">
      <alignment horizontal="center" readingOrder="0" vertical="top"/>
    </xf>
    <xf borderId="2" fillId="9" fontId="4" numFmtId="0" xfId="0" applyAlignment="1" applyBorder="1" applyFont="1">
      <alignment vertical="top"/>
    </xf>
    <xf borderId="2" fillId="9" fontId="6" numFmtId="0" xfId="0" applyAlignment="1" applyBorder="1" applyFont="1">
      <alignment horizontal="center" readingOrder="0" vertical="top"/>
    </xf>
    <xf borderId="5" fillId="15" fontId="6" numFmtId="0" xfId="0" applyAlignment="1" applyBorder="1" applyFont="1">
      <alignment horizontal="center" readingOrder="0" vertical="top"/>
    </xf>
    <xf borderId="15" fillId="0" fontId="1" numFmtId="0" xfId="0" applyAlignment="1" applyBorder="1" applyFont="1">
      <alignment horizontal="left" readingOrder="0" vertical="top"/>
    </xf>
    <xf borderId="4" fillId="17" fontId="6" numFmtId="0" xfId="0" applyAlignment="1" applyBorder="1" applyFill="1" applyFont="1">
      <alignment horizontal="center" readingOrder="0" vertical="top"/>
    </xf>
    <xf borderId="6" fillId="0" fontId="9" numFmtId="0" xfId="0" applyAlignment="1" applyBorder="1" applyFont="1">
      <alignment readingOrder="0" shrinkToFit="0" vertical="top" wrapText="1"/>
    </xf>
    <xf borderId="3" fillId="9" fontId="1" numFmtId="0" xfId="0" applyAlignment="1" applyBorder="1" applyFont="1">
      <alignment horizontal="left" readingOrder="0" vertical="top"/>
    </xf>
    <xf borderId="4" fillId="15" fontId="6" numFmtId="0" xfId="0" applyAlignment="1" applyBorder="1" applyFont="1">
      <alignment horizontal="center" readingOrder="0" vertical="top"/>
    </xf>
    <xf borderId="3" fillId="0" fontId="5" numFmtId="0" xfId="0" applyAlignment="1" applyBorder="1" applyFont="1">
      <alignment horizontal="center" readingOrder="0" shrinkToFit="0" vertical="center" wrapText="1"/>
    </xf>
    <xf borderId="3" fillId="6" fontId="6" numFmtId="0" xfId="0" applyAlignment="1" applyBorder="1" applyFont="1">
      <alignment horizontal="left" readingOrder="0" vertical="top"/>
    </xf>
    <xf borderId="9" fillId="0" fontId="9" numFmtId="0" xfId="0" applyAlignment="1" applyBorder="1" applyFont="1">
      <alignment horizontal="left" readingOrder="0" shrinkToFit="0" vertical="top" wrapText="1"/>
    </xf>
    <xf borderId="2" fillId="3" fontId="1" numFmtId="0" xfId="0" applyAlignment="1" applyBorder="1" applyFont="1">
      <alignment horizontal="left" vertical="top"/>
    </xf>
    <xf borderId="3" fillId="0" fontId="9" numFmtId="0" xfId="0" applyAlignment="1" applyBorder="1" applyFont="1">
      <alignment readingOrder="0" shrinkToFit="0" vertical="top" wrapText="1"/>
    </xf>
    <xf borderId="2" fillId="0" fontId="11" numFmtId="0" xfId="0" applyAlignment="1" applyBorder="1" applyFont="1">
      <alignment horizontal="center" readingOrder="0" vertical="top"/>
    </xf>
    <xf borderId="2" fillId="0" fontId="9" numFmtId="0" xfId="0" applyAlignment="1" applyBorder="1" applyFont="1">
      <alignment readingOrder="0" shrinkToFit="0" vertical="top" wrapText="1"/>
    </xf>
    <xf borderId="2" fillId="6" fontId="4" numFmtId="0" xfId="0" applyAlignment="1" applyBorder="1" applyFont="1">
      <alignment vertical="top"/>
    </xf>
    <xf borderId="3" fillId="0" fontId="6" numFmtId="0" xfId="0" applyAlignment="1" applyBorder="1" applyFont="1">
      <alignment horizontal="left" readingOrder="0" vertical="top"/>
    </xf>
    <xf borderId="2" fillId="0" fontId="4" numFmtId="0" xfId="0" applyAlignment="1" applyBorder="1" applyFont="1">
      <alignment vertical="top"/>
    </xf>
    <xf borderId="3" fillId="0" fontId="1" numFmtId="0" xfId="0" applyAlignment="1" applyBorder="1" applyFont="1">
      <alignment vertical="top"/>
    </xf>
    <xf borderId="4" fillId="4" fontId="8" numFmtId="0" xfId="0" applyAlignment="1" applyBorder="1" applyFont="1">
      <alignment horizontal="center" readingOrder="0" vertical="top"/>
    </xf>
    <xf borderId="2" fillId="3" fontId="9" numFmtId="0" xfId="0" applyAlignment="1" applyBorder="1" applyFont="1">
      <alignment readingOrder="0" shrinkToFit="0" vertical="top" wrapText="1"/>
    </xf>
    <xf borderId="4" fillId="6" fontId="8" numFmtId="0" xfId="0" applyAlignment="1" applyBorder="1" applyFont="1">
      <alignment horizontal="center" readingOrder="0" vertical="top"/>
    </xf>
    <xf borderId="3" fillId="6" fontId="1" numFmtId="0" xfId="0" applyAlignment="1" applyBorder="1" applyFont="1">
      <alignment vertical="top"/>
    </xf>
    <xf borderId="7" fillId="6" fontId="1" numFmtId="0" xfId="0" applyAlignment="1" applyBorder="1" applyFont="1">
      <alignment horizontal="center" vertical="top"/>
    </xf>
    <xf borderId="6" fillId="3" fontId="9" numFmtId="0" xfId="0" applyAlignment="1" applyBorder="1" applyFont="1">
      <alignment readingOrder="0" shrinkToFit="0" vertical="top" wrapText="1"/>
    </xf>
    <xf borderId="6" fillId="3" fontId="9" numFmtId="0" xfId="0" applyAlignment="1" applyBorder="1" applyFont="1">
      <alignment horizontal="left" readingOrder="0" shrinkToFit="0" vertical="top" wrapText="0"/>
    </xf>
    <xf borderId="3" fillId="3" fontId="9" numFmtId="0" xfId="0" applyAlignment="1" applyBorder="1" applyFont="1">
      <alignment horizontal="left" readingOrder="0" shrinkToFit="0" vertical="top" wrapText="0"/>
    </xf>
    <xf borderId="9" fillId="0" fontId="9" numFmtId="0" xfId="0" applyBorder="1" applyFont="1"/>
    <xf borderId="9" fillId="0" fontId="9" numFmtId="0" xfId="0" applyAlignment="1" applyBorder="1" applyFont="1">
      <alignment shrinkToFit="0" vertical="top" wrapText="1"/>
    </xf>
    <xf borderId="2" fillId="6" fontId="6" numFmtId="0" xfId="0" applyAlignment="1" applyBorder="1" applyFont="1">
      <alignment horizontal="center" readingOrder="0" vertical="top"/>
    </xf>
    <xf borderId="2" fillId="18" fontId="4" numFmtId="0" xfId="0" applyAlignment="1" applyBorder="1" applyFill="1" applyFont="1">
      <alignment horizontal="center" readingOrder="0" vertical="top"/>
    </xf>
    <xf borderId="9" fillId="8" fontId="4" numFmtId="0" xfId="0" applyAlignment="1" applyBorder="1" applyFont="1">
      <alignment horizontal="center" readingOrder="0" vertical="top"/>
    </xf>
    <xf borderId="14" fillId="8" fontId="8" numFmtId="0" xfId="0" applyAlignment="1" applyBorder="1" applyFont="1">
      <alignment horizontal="center" readingOrder="1" vertical="top"/>
    </xf>
    <xf borderId="14" fillId="8" fontId="6" numFmtId="0" xfId="0" applyAlignment="1" applyBorder="1" applyFont="1">
      <alignment horizontal="center" readingOrder="1" vertical="top"/>
    </xf>
    <xf borderId="2" fillId="8" fontId="4" numFmtId="0" xfId="0" applyAlignment="1" applyBorder="1" applyFont="1">
      <alignment horizontal="center" readingOrder="0" vertical="top"/>
    </xf>
    <xf borderId="2" fillId="19" fontId="4" numFmtId="0" xfId="0" applyAlignment="1" applyBorder="1" applyFill="1" applyFont="1">
      <alignment horizontal="center" readingOrder="0" vertical="top"/>
    </xf>
    <xf borderId="6" fillId="0" fontId="1" numFmtId="0" xfId="0" applyAlignment="1" applyBorder="1" applyFont="1">
      <alignment shrinkToFit="0" vertical="top" wrapText="1"/>
    </xf>
    <xf borderId="16" fillId="0" fontId="4" numFmtId="0" xfId="0" applyAlignment="1" applyBorder="1" applyFont="1">
      <alignment horizontal="center" vertical="center"/>
    </xf>
    <xf borderId="3" fillId="20" fontId="4" numFmtId="0" xfId="0" applyAlignment="1" applyBorder="1" applyFill="1" applyFont="1">
      <alignment horizontal="center" shrinkToFit="0" vertical="top" wrapText="1"/>
    </xf>
    <xf borderId="6" fillId="0" fontId="4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horizontal="center" readingOrder="0" vertical="top"/>
    </xf>
    <xf borderId="2" fillId="6" fontId="4" numFmtId="0" xfId="0" applyAlignment="1" applyBorder="1" applyFont="1">
      <alignment horizontal="center" readingOrder="0" vertical="top"/>
    </xf>
    <xf borderId="17" fillId="2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left" shrinkToFit="0" vertical="top" wrapText="1"/>
    </xf>
    <xf borderId="7" fillId="0" fontId="1" numFmtId="0" xfId="0" applyAlignment="1" applyBorder="1" applyFont="1">
      <alignment horizontal="left" vertical="top"/>
    </xf>
    <xf borderId="3" fillId="9" fontId="1" numFmtId="0" xfId="0" applyAlignment="1" applyBorder="1" applyFont="1">
      <alignment horizontal="left" vertical="top"/>
    </xf>
    <xf borderId="4" fillId="16" fontId="4" numFmtId="0" xfId="0" applyAlignment="1" applyBorder="1" applyFont="1">
      <alignment horizontal="center" vertical="top"/>
    </xf>
    <xf borderId="4" fillId="21" fontId="17" numFmtId="0" xfId="0" applyAlignment="1" applyBorder="1" applyFill="1" applyFont="1">
      <alignment horizontal="center" vertical="top"/>
    </xf>
    <xf borderId="2" fillId="21" fontId="17" numFmtId="0" xfId="0" applyAlignment="1" applyBorder="1" applyFont="1">
      <alignment horizontal="center" vertical="top"/>
    </xf>
    <xf borderId="2" fillId="9" fontId="1" numFmtId="0" xfId="0" applyAlignment="1" applyBorder="1" applyFont="1">
      <alignment horizontal="left" vertical="top"/>
    </xf>
    <xf borderId="18" fillId="9" fontId="1" numFmtId="0" xfId="0" applyAlignment="1" applyBorder="1" applyFont="1">
      <alignment horizontal="center" vertical="top"/>
    </xf>
    <xf borderId="2" fillId="9" fontId="1" numFmtId="0" xfId="0" applyAlignment="1" applyBorder="1" applyFont="1">
      <alignment vertical="top"/>
    </xf>
    <xf borderId="19" fillId="9" fontId="1" numFmtId="0" xfId="0" applyAlignment="1" applyBorder="1" applyFont="1">
      <alignment vertical="top"/>
    </xf>
    <xf borderId="2" fillId="0" fontId="1" numFmtId="0" xfId="0" applyAlignment="1" applyBorder="1" applyFont="1">
      <alignment horizontal="left" vertical="top"/>
    </xf>
    <xf borderId="4" fillId="15" fontId="4" numFmtId="0" xfId="0" applyAlignment="1" applyBorder="1" applyFont="1">
      <alignment horizontal="center" vertical="top"/>
    </xf>
    <xf borderId="15" fillId="9" fontId="1" numFmtId="0" xfId="0" applyAlignment="1" applyBorder="1" applyFont="1">
      <alignment horizontal="left" vertical="top"/>
    </xf>
    <xf borderId="3" fillId="0" fontId="1" numFmtId="0" xfId="0" applyAlignment="1" applyBorder="1" applyFont="1">
      <alignment horizontal="left" vertical="top"/>
    </xf>
    <xf borderId="9" fillId="0" fontId="1" numFmtId="0" xfId="0" applyAlignment="1" applyBorder="1" applyFont="1">
      <alignment shrinkToFit="0" vertical="top" wrapText="1"/>
    </xf>
    <xf borderId="6" fillId="0" fontId="4" numFmtId="0" xfId="0" applyAlignment="1" applyBorder="1" applyFont="1">
      <alignment horizontal="center" readingOrder="0" shrinkToFit="0" vertical="center" wrapText="1"/>
    </xf>
    <xf borderId="4" fillId="22" fontId="4" numFmtId="0" xfId="0" applyAlignment="1" applyBorder="1" applyFill="1" applyFont="1">
      <alignment horizontal="center" vertical="top"/>
    </xf>
    <xf borderId="6" fillId="0" fontId="1" numFmtId="0" xfId="0" applyAlignment="1" applyBorder="1" applyFont="1">
      <alignment horizontal="left" readingOrder="0" shrinkToFit="0" vertical="top" wrapText="1"/>
    </xf>
    <xf borderId="18" fillId="23" fontId="17" numFmtId="0" xfId="0" applyAlignment="1" applyBorder="1" applyFill="1" applyFont="1">
      <alignment horizontal="center" vertical="top"/>
    </xf>
    <xf borderId="4" fillId="23" fontId="4" numFmtId="0" xfId="0" applyAlignment="1" applyBorder="1" applyFont="1">
      <alignment horizontal="center" vertical="top"/>
    </xf>
    <xf borderId="3" fillId="6" fontId="1" numFmtId="0" xfId="0" applyAlignment="1" applyBorder="1" applyFont="1">
      <alignment horizontal="left" vertical="top"/>
    </xf>
    <xf borderId="2" fillId="4" fontId="4" numFmtId="0" xfId="0" applyAlignment="1" applyBorder="1" applyFont="1">
      <alignment horizontal="center" vertical="top"/>
    </xf>
    <xf borderId="11" fillId="0" fontId="1" numFmtId="0" xfId="0" applyAlignment="1" applyBorder="1" applyFont="1">
      <alignment horizontal="center" vertical="top"/>
    </xf>
    <xf borderId="0" fillId="0" fontId="1" numFmtId="0" xfId="0" applyFont="1"/>
    <xf borderId="2" fillId="24" fontId="4" numFmtId="0" xfId="0" applyAlignment="1" applyBorder="1" applyFill="1" applyFont="1">
      <alignment horizontal="center" vertical="top"/>
    </xf>
    <xf borderId="2" fillId="6" fontId="1" numFmtId="0" xfId="0" applyAlignment="1" applyBorder="1" applyFont="1">
      <alignment horizontal="left" vertical="top"/>
    </xf>
    <xf borderId="4" fillId="24" fontId="4" numFmtId="0" xfId="0" applyAlignment="1" applyBorder="1" applyFont="1">
      <alignment horizontal="center" vertical="top"/>
    </xf>
    <xf borderId="6" fillId="0" fontId="6" numFmtId="0" xfId="0" applyAlignment="1" applyBorder="1" applyFont="1">
      <alignment readingOrder="0" shrinkToFit="0" vertical="top" wrapText="1"/>
    </xf>
    <xf borderId="20" fillId="24" fontId="4" numFmtId="0" xfId="0" applyAlignment="1" applyBorder="1" applyFont="1">
      <alignment horizontal="center" vertical="top"/>
    </xf>
    <xf borderId="21" fillId="0" fontId="3" numFmtId="0" xfId="0" applyBorder="1" applyFont="1"/>
    <xf borderId="22" fillId="0" fontId="3" numFmtId="0" xfId="0" applyBorder="1" applyFont="1"/>
    <xf borderId="4" fillId="4" fontId="4" numFmtId="0" xfId="0" applyAlignment="1" applyBorder="1" applyFont="1">
      <alignment horizontal="center" vertical="top"/>
    </xf>
    <xf borderId="2" fillId="6" fontId="1" numFmtId="0" xfId="0" applyAlignment="1" applyBorder="1" applyFont="1">
      <alignment vertical="top"/>
    </xf>
    <xf borderId="19" fillId="6" fontId="1" numFmtId="0" xfId="0" applyAlignment="1" applyBorder="1" applyFont="1">
      <alignment vertical="top"/>
    </xf>
    <xf borderId="2" fillId="0" fontId="1" numFmtId="0" xfId="0" applyAlignment="1" applyBorder="1" applyFont="1">
      <alignment vertical="top"/>
    </xf>
    <xf borderId="23" fillId="24" fontId="4" numFmtId="0" xfId="0" applyAlignment="1" applyBorder="1" applyFont="1">
      <alignment horizontal="center" vertical="top"/>
    </xf>
    <xf borderId="24" fillId="0" fontId="3" numFmtId="0" xfId="0" applyBorder="1" applyFont="1"/>
    <xf borderId="25" fillId="0" fontId="3" numFmtId="0" xfId="0" applyBorder="1" applyFont="1"/>
    <xf borderId="4" fillId="24" fontId="1" numFmtId="0" xfId="0" applyAlignment="1" applyBorder="1" applyFont="1">
      <alignment horizontal="center" vertical="top"/>
    </xf>
    <xf borderId="9" fillId="0" fontId="1" numFmtId="0" xfId="0" applyAlignment="1" applyBorder="1" applyFont="1">
      <alignment readingOrder="0" shrinkToFit="0" vertical="top" wrapText="1"/>
    </xf>
    <xf borderId="9" fillId="0" fontId="4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readingOrder="0" vertical="top"/>
    </xf>
    <xf borderId="2" fillId="8" fontId="4" numFmtId="0" xfId="0" applyAlignment="1" applyBorder="1" applyFont="1">
      <alignment horizontal="center" vertical="top"/>
    </xf>
    <xf borderId="2" fillId="15" fontId="4" numFmtId="0" xfId="0" applyAlignment="1" applyBorder="1" applyFont="1">
      <alignment horizontal="center" vertical="top"/>
    </xf>
    <xf borderId="2" fillId="16" fontId="4" numFmtId="0" xfId="0" applyAlignment="1" applyBorder="1" applyFont="1">
      <alignment horizontal="center" vertical="top"/>
    </xf>
    <xf borderId="9" fillId="0" fontId="1" numFmtId="0" xfId="0" applyAlignment="1" applyBorder="1" applyFont="1">
      <alignment horizontal="left" vertical="top"/>
    </xf>
    <xf borderId="13" fillId="7" fontId="4" numFmtId="0" xfId="0" applyAlignment="1" applyBorder="1" applyFont="1">
      <alignment horizontal="center" vertical="top"/>
    </xf>
    <xf borderId="13" fillId="16" fontId="4" numFmtId="0" xfId="0" applyAlignment="1" applyBorder="1" applyFont="1">
      <alignment horizontal="center" vertical="top"/>
    </xf>
    <xf borderId="2" fillId="15" fontId="8" numFmtId="0" xfId="0" applyAlignment="1" applyBorder="1" applyFont="1">
      <alignment horizontal="center" readingOrder="1" vertical="top"/>
    </xf>
    <xf borderId="14" fillId="9" fontId="1" numFmtId="0" xfId="0" applyAlignment="1" applyBorder="1" applyFont="1">
      <alignment horizontal="center" readingOrder="1" vertical="top"/>
    </xf>
    <xf borderId="14" fillId="15" fontId="8" numFmtId="0" xfId="0" applyAlignment="1" applyBorder="1" applyFont="1">
      <alignment horizontal="center" readingOrder="1" vertical="top"/>
    </xf>
    <xf borderId="2" fillId="7" fontId="4" numFmtId="0" xfId="0" applyAlignment="1" applyBorder="1" applyFont="1">
      <alignment horizontal="center" vertical="top"/>
    </xf>
    <xf borderId="2" fillId="11" fontId="1" numFmtId="0" xfId="0" applyAlignment="1" applyBorder="1" applyFont="1">
      <alignment horizontal="left" vertical="top"/>
    </xf>
    <xf borderId="2" fillId="25" fontId="17" numFmtId="0" xfId="0" applyAlignment="1" applyBorder="1" applyFill="1" applyFont="1">
      <alignment horizontal="center" vertical="top"/>
    </xf>
    <xf borderId="2" fillId="11" fontId="17" numFmtId="0" xfId="0" applyAlignment="1" applyBorder="1" applyFont="1">
      <alignment horizontal="center" vertical="top"/>
    </xf>
    <xf borderId="2" fillId="25" fontId="17" numFmtId="0" xfId="0" applyAlignment="1" applyBorder="1" applyFont="1">
      <alignment horizontal="center" readingOrder="0" vertical="top"/>
    </xf>
    <xf borderId="2" fillId="11" fontId="1" numFmtId="0" xfId="0" applyAlignment="1" applyBorder="1" applyFont="1">
      <alignment horizontal="left" readingOrder="0" vertical="top"/>
    </xf>
    <xf borderId="16" fillId="0" fontId="4" numFmtId="0" xfId="0" applyAlignment="1" applyBorder="1" applyFont="1">
      <alignment shrinkToFit="0" vertical="top" wrapText="1"/>
    </xf>
    <xf borderId="2" fillId="15" fontId="4" numFmtId="0" xfId="0" applyAlignment="1" applyBorder="1" applyFont="1">
      <alignment horizontal="center" readingOrder="0" vertical="top"/>
    </xf>
    <xf borderId="2" fillId="15" fontId="8" numFmtId="0" xfId="0" applyAlignment="1" applyBorder="1" applyFont="1">
      <alignment horizontal="center" readingOrder="0" vertical="top"/>
    </xf>
    <xf borderId="2" fillId="26" fontId="1" numFmtId="0" xfId="0" applyAlignment="1" applyBorder="1" applyFill="1" applyFont="1">
      <alignment horizontal="center" readingOrder="0" vertical="top"/>
    </xf>
    <xf borderId="1" fillId="0" fontId="1" numFmtId="0" xfId="0" applyAlignment="1" applyBorder="1" applyFont="1">
      <alignment horizontal="center" vertical="top"/>
    </xf>
    <xf borderId="9" fillId="0" fontId="4" numFmtId="0" xfId="0" applyAlignment="1" applyBorder="1" applyFont="1">
      <alignment readingOrder="0" shrinkToFit="0" vertical="top" wrapText="1"/>
    </xf>
    <xf borderId="2" fillId="26" fontId="4" numFmtId="0" xfId="0" applyAlignment="1" applyBorder="1" applyFont="1">
      <alignment horizontal="center" readingOrder="0" vertical="top"/>
    </xf>
    <xf borderId="1" fillId="0" fontId="2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vertical="top"/>
    </xf>
    <xf borderId="8" fillId="0" fontId="4" numFmtId="0" xfId="0" applyAlignment="1" applyBorder="1" applyFont="1">
      <alignment horizontal="center" shrinkToFit="0" vertical="top" wrapText="1"/>
    </xf>
    <xf borderId="11" fillId="0" fontId="3" numFmtId="0" xfId="0" applyBorder="1" applyFont="1"/>
    <xf borderId="2" fillId="10" fontId="1" numFmtId="0" xfId="0" applyAlignment="1" applyBorder="1" applyFont="1">
      <alignment vertical="top"/>
    </xf>
    <xf borderId="6" fillId="0" fontId="1" numFmtId="0" xfId="0" applyAlignment="1" applyBorder="1" applyFont="1">
      <alignment vertical="top"/>
    </xf>
    <xf borderId="4" fillId="8" fontId="4" numFmtId="0" xfId="0" applyAlignment="1" applyBorder="1" applyFont="1">
      <alignment horizontal="center" vertical="top"/>
    </xf>
    <xf borderId="2" fillId="27" fontId="4" numFmtId="0" xfId="0" applyAlignment="1" applyBorder="1" applyFill="1" applyFont="1">
      <alignment vertical="top"/>
    </xf>
    <xf borderId="4" fillId="28" fontId="4" numFmtId="0" xfId="0" applyAlignment="1" applyBorder="1" applyFill="1" applyFont="1">
      <alignment horizontal="center" vertical="top"/>
    </xf>
    <xf borderId="4" fillId="29" fontId="4" numFmtId="0" xfId="0" applyAlignment="1" applyBorder="1" applyFill="1" applyFont="1">
      <alignment horizontal="center" vertical="top"/>
    </xf>
    <xf borderId="4" fillId="30" fontId="4" numFmtId="0" xfId="0" applyAlignment="1" applyBorder="1" applyFill="1" applyFont="1">
      <alignment horizontal="center" vertical="top"/>
    </xf>
    <xf borderId="9" fillId="0" fontId="1" numFmtId="0" xfId="0" applyAlignment="1" applyBorder="1" applyFont="1">
      <alignment vertical="top"/>
    </xf>
    <xf borderId="3" fillId="0" fontId="4" numFmtId="0" xfId="0" applyAlignment="1" applyBorder="1" applyFont="1">
      <alignment horizontal="center" vertical="top"/>
    </xf>
    <xf borderId="3" fillId="6" fontId="1" numFmtId="0" xfId="0" applyAlignment="1" applyBorder="1" applyFont="1">
      <alignment horizontal="center" vertical="top"/>
    </xf>
    <xf borderId="3" fillId="27" fontId="4" numFmtId="0" xfId="0" applyAlignment="1" applyBorder="1" applyFont="1">
      <alignment horizontal="right" vertical="top"/>
    </xf>
    <xf borderId="2" fillId="14" fontId="1" numFmtId="0" xfId="0" applyAlignment="1" applyBorder="1" applyFont="1">
      <alignment vertical="top"/>
    </xf>
    <xf borderId="3" fillId="0" fontId="4" numFmtId="3" xfId="0" applyAlignment="1" applyBorder="1" applyFont="1" applyNumberFormat="1">
      <alignment horizontal="center" vertical="top"/>
    </xf>
    <xf borderId="2" fillId="10" fontId="4" numFmtId="0" xfId="0" applyAlignment="1" applyBorder="1" applyFont="1">
      <alignment vertical="top"/>
    </xf>
    <xf borderId="2" fillId="22" fontId="4" numFmtId="0" xfId="0" applyAlignment="1" applyBorder="1" applyFont="1">
      <alignment vertical="top"/>
    </xf>
    <xf borderId="8" fillId="0" fontId="4" numFmtId="0" xfId="0" applyAlignment="1" applyBorder="1" applyFont="1">
      <alignment horizontal="center" vertical="top"/>
    </xf>
    <xf borderId="6" fillId="0" fontId="4" numFmtId="0" xfId="0" applyAlignment="1" applyBorder="1" applyFont="1">
      <alignment vertical="top"/>
    </xf>
    <xf borderId="9" fillId="0" fontId="4" numFmtId="0" xfId="0" applyAlignment="1" applyBorder="1" applyFont="1">
      <alignment vertical="top"/>
    </xf>
    <xf borderId="0" fillId="0" fontId="4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H Sarabun PSK"/>
        <a:ea typeface="TH Sarabun PSK"/>
        <a:cs typeface="TH Sarabun PSK"/>
      </a:majorFont>
      <a:minorFont>
        <a:latin typeface="TH Sarabun PSK"/>
        <a:ea typeface="TH Sarabun PSK"/>
        <a:cs typeface="TH Sarabun PSK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9.18" defaultRowHeight="15.0"/>
  <cols>
    <col customWidth="1" min="1" max="1" width="10.27"/>
    <col customWidth="1" min="2" max="2" width="73.91"/>
    <col customWidth="1" min="3" max="3" width="10.82"/>
    <col customWidth="1" min="4" max="4" width="19.27"/>
    <col customWidth="1" min="5" max="36" width="9.0"/>
  </cols>
  <sheetData>
    <row r="1" ht="64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ht="37.5" customHeight="1">
      <c r="A2" s="4" t="s">
        <v>1</v>
      </c>
      <c r="B2" s="5" t="s">
        <v>2</v>
      </c>
      <c r="C2" s="6" t="s">
        <v>3</v>
      </c>
      <c r="D2" s="6" t="s">
        <v>4</v>
      </c>
      <c r="E2" s="6">
        <v>1.0</v>
      </c>
      <c r="F2" s="6">
        <v>2.0</v>
      </c>
      <c r="G2" s="6">
        <v>3.0</v>
      </c>
      <c r="H2" s="6">
        <v>4.0</v>
      </c>
      <c r="I2" s="6">
        <v>5.0</v>
      </c>
      <c r="J2" s="6">
        <v>6.0</v>
      </c>
      <c r="K2" s="6">
        <v>7.0</v>
      </c>
      <c r="L2" s="6">
        <v>8.0</v>
      </c>
      <c r="M2" s="6">
        <v>9.0</v>
      </c>
      <c r="N2" s="6">
        <v>10.0</v>
      </c>
      <c r="O2" s="6">
        <v>11.0</v>
      </c>
      <c r="P2" s="6">
        <v>12.0</v>
      </c>
      <c r="Q2" s="6">
        <v>13.0</v>
      </c>
      <c r="R2" s="6">
        <v>14.0</v>
      </c>
      <c r="S2" s="6">
        <v>15.0</v>
      </c>
      <c r="T2" s="6">
        <v>16.0</v>
      </c>
      <c r="U2" s="6">
        <v>17.0</v>
      </c>
      <c r="V2" s="6">
        <v>18.0</v>
      </c>
      <c r="W2" s="6">
        <v>19.0</v>
      </c>
      <c r="X2" s="6">
        <v>20.0</v>
      </c>
      <c r="Y2" s="6">
        <v>21.0</v>
      </c>
      <c r="Z2" s="6">
        <v>22.0</v>
      </c>
      <c r="AA2" s="6">
        <v>23.0</v>
      </c>
      <c r="AB2" s="6">
        <v>24.0</v>
      </c>
      <c r="AC2" s="6">
        <v>25.0</v>
      </c>
      <c r="AD2" s="6">
        <v>26.0</v>
      </c>
      <c r="AE2" s="6">
        <v>27.0</v>
      </c>
      <c r="AF2" s="6">
        <v>28.0</v>
      </c>
      <c r="AG2" s="6">
        <v>29.0</v>
      </c>
      <c r="AH2" s="6">
        <v>30.0</v>
      </c>
      <c r="AI2" s="6">
        <v>31.0</v>
      </c>
      <c r="AJ2" s="7" t="s">
        <v>5</v>
      </c>
    </row>
    <row r="3" ht="37.5" customHeight="1">
      <c r="A3" s="8"/>
      <c r="B3" s="9" t="s">
        <v>6</v>
      </c>
      <c r="C3" s="10" t="s">
        <v>7</v>
      </c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ht="31.5" customHeight="1">
      <c r="A4" s="13">
        <v>1.0</v>
      </c>
      <c r="B4" s="14" t="s">
        <v>8</v>
      </c>
      <c r="C4" s="15"/>
      <c r="D4" s="16" t="s">
        <v>9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>
        <v>25.0</v>
      </c>
      <c r="T4" s="12"/>
      <c r="U4" s="19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20">
        <f t="shared" ref="AJ4:AJ9" si="1">SUM(E4:AI4)</f>
        <v>25</v>
      </c>
    </row>
    <row r="5" ht="30.0" customHeight="1">
      <c r="A5" s="13">
        <v>2.0</v>
      </c>
      <c r="B5" s="14" t="s">
        <v>10</v>
      </c>
      <c r="C5" s="15"/>
      <c r="D5" s="16" t="s">
        <v>9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>
        <v>30.0</v>
      </c>
      <c r="Y5" s="12"/>
      <c r="Z5" s="19"/>
      <c r="AA5" s="17"/>
      <c r="AB5" s="17"/>
      <c r="AC5" s="17"/>
      <c r="AD5" s="17"/>
      <c r="AE5" s="17"/>
      <c r="AF5" s="17"/>
      <c r="AG5" s="17"/>
      <c r="AH5" s="17"/>
      <c r="AI5" s="17"/>
      <c r="AJ5" s="20">
        <f t="shared" si="1"/>
        <v>30</v>
      </c>
    </row>
    <row r="6" ht="30.0" customHeight="1">
      <c r="A6" s="13">
        <v>3.0</v>
      </c>
      <c r="B6" s="21" t="s">
        <v>11</v>
      </c>
      <c r="C6" s="22" t="s">
        <v>12</v>
      </c>
      <c r="D6" s="16" t="s">
        <v>9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>
        <v>250.0</v>
      </c>
      <c r="Y6" s="19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20">
        <f t="shared" si="1"/>
        <v>250</v>
      </c>
    </row>
    <row r="7" ht="30.0" customHeight="1">
      <c r="A7" s="13">
        <v>4.0</v>
      </c>
      <c r="B7" s="21" t="s">
        <v>13</v>
      </c>
      <c r="C7" s="22">
        <f> SUM(AJ4:AJ41)</f>
        <v>991</v>
      </c>
      <c r="D7" s="16" t="s">
        <v>9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23">
        <v>32.0</v>
      </c>
      <c r="AG7" s="17"/>
      <c r="AH7" s="17"/>
      <c r="AI7" s="17"/>
      <c r="AJ7" s="20">
        <f t="shared" si="1"/>
        <v>32</v>
      </c>
    </row>
    <row r="8" ht="30.0" customHeight="1">
      <c r="A8" s="24">
        <v>5.0</v>
      </c>
      <c r="B8" s="21" t="s">
        <v>14</v>
      </c>
      <c r="C8" s="15"/>
      <c r="D8" s="16" t="s">
        <v>9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23">
        <v>32.0</v>
      </c>
      <c r="AH8" s="17"/>
      <c r="AI8" s="17"/>
      <c r="AJ8" s="20">
        <f t="shared" si="1"/>
        <v>32</v>
      </c>
    </row>
    <row r="9" ht="30.0" customHeight="1">
      <c r="A9" s="25">
        <v>6.0</v>
      </c>
      <c r="B9" s="26" t="s">
        <v>15</v>
      </c>
      <c r="C9" s="15"/>
      <c r="D9" s="16" t="s">
        <v>9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8">
        <v>10.0</v>
      </c>
      <c r="AF9" s="12"/>
      <c r="AG9" s="12"/>
      <c r="AH9" s="12"/>
      <c r="AI9" s="19"/>
      <c r="AJ9" s="20">
        <f t="shared" si="1"/>
        <v>10</v>
      </c>
    </row>
    <row r="10" ht="30.0" customHeight="1">
      <c r="A10" s="27"/>
      <c r="B10" s="28"/>
      <c r="D10" s="29" t="s">
        <v>16</v>
      </c>
      <c r="E10" s="30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9"/>
      <c r="AD10" s="31"/>
      <c r="AE10" s="31"/>
      <c r="AF10" s="31"/>
      <c r="AG10" s="31"/>
      <c r="AH10" s="31"/>
      <c r="AI10" s="17"/>
      <c r="AJ10" s="32"/>
    </row>
    <row r="11" ht="28.5" customHeight="1">
      <c r="A11" s="13">
        <v>7.0</v>
      </c>
      <c r="B11" s="21" t="s">
        <v>17</v>
      </c>
      <c r="D11" s="16" t="s">
        <v>16</v>
      </c>
      <c r="E11" s="17"/>
      <c r="F11" s="17"/>
      <c r="G11" s="17"/>
      <c r="H11" s="23">
        <v>60.0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20">
        <f>SUM(E11:AI11)</f>
        <v>60</v>
      </c>
    </row>
    <row r="12" ht="49.5" customHeight="1">
      <c r="A12" s="13">
        <v>8.0</v>
      </c>
      <c r="B12" s="21" t="s">
        <v>18</v>
      </c>
      <c r="D12" s="16" t="s">
        <v>16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33">
        <v>106.0</v>
      </c>
      <c r="V12" s="12"/>
      <c r="W12" s="12"/>
      <c r="X12" s="12"/>
      <c r="Y12" s="19"/>
      <c r="Z12" s="17"/>
      <c r="AA12" s="17"/>
      <c r="AB12" s="17"/>
      <c r="AC12" s="34"/>
      <c r="AD12" s="17"/>
      <c r="AE12" s="17"/>
      <c r="AF12" s="17"/>
      <c r="AG12" s="17"/>
      <c r="AH12" s="17"/>
      <c r="AI12" s="17"/>
      <c r="AJ12" s="35">
        <v>106.0</v>
      </c>
    </row>
    <row r="13" ht="28.5" customHeight="1">
      <c r="A13" s="13">
        <v>9.0</v>
      </c>
      <c r="B13" s="21" t="s">
        <v>19</v>
      </c>
      <c r="D13" s="16" t="s">
        <v>16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36"/>
      <c r="V13" s="36"/>
      <c r="W13" s="36"/>
      <c r="X13" s="36"/>
      <c r="Y13" s="36"/>
      <c r="Z13" s="17"/>
      <c r="AA13" s="17"/>
      <c r="AB13" s="17"/>
      <c r="AC13" s="23">
        <v>28.0</v>
      </c>
      <c r="AD13" s="17"/>
      <c r="AE13" s="17"/>
      <c r="AF13" s="17"/>
      <c r="AG13" s="17"/>
      <c r="AH13" s="17"/>
      <c r="AI13" s="17"/>
      <c r="AJ13" s="35">
        <v>28.0</v>
      </c>
    </row>
    <row r="14" ht="28.5" customHeight="1">
      <c r="A14" s="13">
        <v>10.0</v>
      </c>
      <c r="B14" s="21" t="s">
        <v>20</v>
      </c>
      <c r="D14" s="16" t="s">
        <v>16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36"/>
      <c r="V14" s="36"/>
      <c r="W14" s="36"/>
      <c r="X14" s="36"/>
      <c r="Y14" s="36"/>
      <c r="Z14" s="17"/>
      <c r="AA14" s="17"/>
      <c r="AB14" s="17"/>
      <c r="AC14" s="23">
        <v>10.0</v>
      </c>
      <c r="AD14" s="17"/>
      <c r="AE14" s="17"/>
      <c r="AF14" s="17"/>
      <c r="AG14" s="17"/>
      <c r="AH14" s="17"/>
      <c r="AI14" s="17"/>
      <c r="AJ14" s="35">
        <v>10.0</v>
      </c>
    </row>
    <row r="15" ht="28.5" customHeight="1">
      <c r="A15" s="13">
        <v>11.0</v>
      </c>
      <c r="B15" s="21" t="s">
        <v>21</v>
      </c>
      <c r="C15" s="37"/>
      <c r="D15" s="29" t="s">
        <v>22</v>
      </c>
      <c r="E15" s="17"/>
      <c r="F15" s="17"/>
      <c r="G15" s="17"/>
      <c r="H15" s="17"/>
      <c r="I15" s="18">
        <v>7.0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9"/>
      <c r="AI15" s="38"/>
      <c r="AJ15" s="20">
        <f t="shared" ref="AJ15:AJ18" si="2">SUM(E15:AI15)</f>
        <v>7</v>
      </c>
    </row>
    <row r="16" ht="33.0" customHeight="1">
      <c r="A16" s="13">
        <v>12.0</v>
      </c>
      <c r="B16" s="39" t="s">
        <v>23</v>
      </c>
      <c r="C16" s="22"/>
      <c r="D16" s="29" t="s">
        <v>22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8">
        <v>13.0</v>
      </c>
      <c r="S16" s="12"/>
      <c r="T16" s="19"/>
      <c r="U16" s="17"/>
      <c r="V16" s="17"/>
      <c r="W16" s="40"/>
      <c r="X16" s="12"/>
      <c r="Y16" s="19"/>
      <c r="Z16" s="17"/>
      <c r="AA16" s="17"/>
      <c r="AB16" s="17"/>
      <c r="AC16" s="17"/>
      <c r="AD16" s="17"/>
      <c r="AE16" s="17"/>
      <c r="AF16" s="38"/>
      <c r="AG16" s="38"/>
      <c r="AH16" s="38"/>
      <c r="AI16" s="38"/>
      <c r="AJ16" s="20">
        <f t="shared" si="2"/>
        <v>13</v>
      </c>
    </row>
    <row r="17" ht="36.0" customHeight="1">
      <c r="A17" s="13">
        <v>13.0</v>
      </c>
      <c r="B17" s="39" t="s">
        <v>24</v>
      </c>
      <c r="C17" s="22"/>
      <c r="D17" s="29" t="s">
        <v>25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41"/>
      <c r="R17" s="42"/>
      <c r="S17" s="43"/>
      <c r="T17" s="31"/>
      <c r="U17" s="31"/>
      <c r="V17" s="31"/>
      <c r="W17" s="44">
        <v>46.0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0">
        <f t="shared" si="2"/>
        <v>46</v>
      </c>
    </row>
    <row r="18" ht="33.0" customHeight="1">
      <c r="A18" s="13">
        <v>14.0</v>
      </c>
      <c r="B18" s="45" t="s">
        <v>26</v>
      </c>
      <c r="C18" s="46"/>
      <c r="D18" s="29" t="s">
        <v>27</v>
      </c>
      <c r="E18" s="17"/>
      <c r="F18" s="17"/>
      <c r="G18" s="17"/>
      <c r="H18" s="47">
        <v>6.0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9"/>
      <c r="AJ18" s="20">
        <f t="shared" si="2"/>
        <v>6</v>
      </c>
    </row>
    <row r="19" ht="33.0" customHeight="1">
      <c r="A19" s="13"/>
      <c r="B19" s="45"/>
      <c r="C19" s="46"/>
      <c r="D19" s="16" t="s">
        <v>28</v>
      </c>
      <c r="E19" s="30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9"/>
      <c r="AI19" s="48"/>
      <c r="AJ19" s="20"/>
    </row>
    <row r="20" ht="33.0" customHeight="1">
      <c r="A20" s="13">
        <v>15.0</v>
      </c>
      <c r="B20" s="39" t="s">
        <v>29</v>
      </c>
      <c r="C20" s="22"/>
      <c r="D20" s="29" t="s">
        <v>27</v>
      </c>
      <c r="E20" s="17"/>
      <c r="F20" s="17"/>
      <c r="G20" s="17"/>
      <c r="H20" s="17"/>
      <c r="I20" s="44">
        <v>10.0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20">
        <f t="shared" ref="AJ20:AJ32" si="3">SUM(E20:AI20)</f>
        <v>10</v>
      </c>
    </row>
    <row r="21" ht="30.0" customHeight="1">
      <c r="A21" s="13">
        <v>16.0</v>
      </c>
      <c r="B21" s="50" t="s">
        <v>30</v>
      </c>
      <c r="C21" s="22"/>
      <c r="D21" s="16" t="s">
        <v>27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47">
        <v>15.0</v>
      </c>
      <c r="AB21" s="12"/>
      <c r="AC21" s="12"/>
      <c r="AD21" s="51"/>
      <c r="AE21" s="17"/>
      <c r="AF21" s="17"/>
      <c r="AG21" s="17"/>
      <c r="AH21" s="17"/>
      <c r="AI21" s="17"/>
      <c r="AJ21" s="20">
        <f t="shared" si="3"/>
        <v>15</v>
      </c>
    </row>
    <row r="22" ht="30.0" customHeight="1">
      <c r="A22" s="13">
        <v>17.0</v>
      </c>
      <c r="B22" s="39" t="s">
        <v>31</v>
      </c>
      <c r="C22" s="22"/>
      <c r="D22" s="16" t="s">
        <v>27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52"/>
      <c r="AD22" s="53">
        <v>30.0</v>
      </c>
      <c r="AE22" s="52"/>
      <c r="AF22" s="34"/>
      <c r="AG22" s="17"/>
      <c r="AH22" s="17"/>
      <c r="AI22" s="17"/>
      <c r="AJ22" s="20">
        <f t="shared" si="3"/>
        <v>30</v>
      </c>
    </row>
    <row r="23" ht="31.5" customHeight="1">
      <c r="A23" s="13">
        <v>18.0</v>
      </c>
      <c r="B23" s="39" t="s">
        <v>32</v>
      </c>
      <c r="C23" s="22"/>
      <c r="D23" s="16" t="s">
        <v>27</v>
      </c>
      <c r="E23" s="17"/>
      <c r="F23" s="17"/>
      <c r="G23" s="34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52"/>
      <c r="AD23" s="52"/>
      <c r="AE23" s="52"/>
      <c r="AF23" s="44">
        <v>23.0</v>
      </c>
      <c r="AG23" s="17"/>
      <c r="AH23" s="17"/>
      <c r="AI23" s="17"/>
      <c r="AJ23" s="20">
        <f t="shared" si="3"/>
        <v>23</v>
      </c>
    </row>
    <row r="24" ht="31.5" customHeight="1">
      <c r="A24" s="13">
        <v>19.0</v>
      </c>
      <c r="B24" s="39" t="s">
        <v>33</v>
      </c>
      <c r="C24" s="22"/>
      <c r="D24" s="16" t="s">
        <v>28</v>
      </c>
      <c r="E24" s="17"/>
      <c r="F24" s="17"/>
      <c r="G24" s="17"/>
      <c r="H24" s="17"/>
      <c r="I24" s="17"/>
      <c r="J24" s="17"/>
      <c r="K24" s="17"/>
      <c r="L24" s="23">
        <v>10.0</v>
      </c>
      <c r="M24" s="34"/>
      <c r="N24" s="34"/>
      <c r="O24" s="54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55"/>
      <c r="AB24" s="55"/>
      <c r="AC24" s="55"/>
      <c r="AD24" s="17"/>
      <c r="AE24" s="17"/>
      <c r="AF24" s="17"/>
      <c r="AG24" s="17"/>
      <c r="AH24" s="17"/>
      <c r="AI24" s="17"/>
      <c r="AJ24" s="20">
        <f t="shared" si="3"/>
        <v>10</v>
      </c>
    </row>
    <row r="25" ht="33.0" customHeight="1">
      <c r="A25" s="13">
        <v>20.0</v>
      </c>
      <c r="B25" s="39" t="s">
        <v>34</v>
      </c>
      <c r="C25" s="22"/>
      <c r="D25" s="16" t="s">
        <v>28</v>
      </c>
      <c r="E25" s="17"/>
      <c r="F25" s="17"/>
      <c r="G25" s="17"/>
      <c r="H25" s="17"/>
      <c r="I25" s="17"/>
      <c r="J25" s="17"/>
      <c r="K25" s="17"/>
      <c r="L25" s="48"/>
      <c r="M25" s="54"/>
      <c r="N25" s="54"/>
      <c r="O25" s="54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47">
        <v>60.0</v>
      </c>
      <c r="AA25" s="12"/>
      <c r="AB25" s="19"/>
      <c r="AC25" s="56"/>
      <c r="AD25" s="17"/>
      <c r="AE25" s="17"/>
      <c r="AF25" s="17"/>
      <c r="AG25" s="17"/>
      <c r="AH25" s="17"/>
      <c r="AI25" s="17"/>
      <c r="AJ25" s="20">
        <f t="shared" si="3"/>
        <v>60</v>
      </c>
    </row>
    <row r="26" ht="33.0" customHeight="1">
      <c r="A26" s="13">
        <v>21.0</v>
      </c>
      <c r="B26" s="39" t="s">
        <v>35</v>
      </c>
      <c r="C26" s="22"/>
      <c r="D26" s="16" t="s">
        <v>28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47">
        <v>13.0</v>
      </c>
      <c r="AH26" s="19"/>
      <c r="AI26" s="17"/>
      <c r="AJ26" s="20">
        <f t="shared" si="3"/>
        <v>13</v>
      </c>
    </row>
    <row r="27" ht="30.0" customHeight="1">
      <c r="A27" s="13">
        <v>22.0</v>
      </c>
      <c r="B27" s="39" t="s">
        <v>36</v>
      </c>
      <c r="C27" s="46"/>
      <c r="D27" s="29" t="s">
        <v>37</v>
      </c>
      <c r="E27" s="17"/>
      <c r="F27" s="17"/>
      <c r="G27" s="17"/>
      <c r="H27" s="17"/>
      <c r="I27" s="44">
        <v>32.0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20">
        <f t="shared" si="3"/>
        <v>32</v>
      </c>
    </row>
    <row r="28" ht="31.5" customHeight="1">
      <c r="A28" s="13">
        <v>23.0</v>
      </c>
      <c r="B28" s="39" t="s">
        <v>38</v>
      </c>
      <c r="C28" s="46"/>
      <c r="D28" s="29" t="s">
        <v>37</v>
      </c>
      <c r="E28" s="17"/>
      <c r="F28" s="17"/>
      <c r="G28" s="17"/>
      <c r="H28" s="17"/>
      <c r="I28" s="17"/>
      <c r="J28" s="47">
        <v>18.0</v>
      </c>
      <c r="K28" s="19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20">
        <f t="shared" si="3"/>
        <v>18</v>
      </c>
    </row>
    <row r="29" ht="30.0" customHeight="1">
      <c r="A29" s="13">
        <v>24.0</v>
      </c>
      <c r="B29" s="39" t="s">
        <v>39</v>
      </c>
      <c r="C29" s="46"/>
      <c r="D29" s="29" t="s">
        <v>37</v>
      </c>
      <c r="E29" s="17"/>
      <c r="F29" s="17"/>
      <c r="G29" s="17"/>
      <c r="H29" s="17"/>
      <c r="I29" s="17"/>
      <c r="J29" s="17"/>
      <c r="K29" s="17"/>
      <c r="L29" s="44">
        <v>32.0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20">
        <f t="shared" si="3"/>
        <v>32</v>
      </c>
    </row>
    <row r="30" ht="28.5" customHeight="1">
      <c r="A30" s="13">
        <v>25.0</v>
      </c>
      <c r="B30" s="57" t="s">
        <v>40</v>
      </c>
      <c r="C30" s="46"/>
      <c r="D30" s="29" t="s">
        <v>37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47">
        <v>23.0</v>
      </c>
      <c r="AF30" s="19"/>
      <c r="AG30" s="17"/>
      <c r="AH30" s="17"/>
      <c r="AI30" s="17"/>
      <c r="AJ30" s="20">
        <f t="shared" si="3"/>
        <v>23</v>
      </c>
    </row>
    <row r="31" ht="28.5" customHeight="1">
      <c r="A31" s="13">
        <v>26.0</v>
      </c>
      <c r="B31" s="58" t="s">
        <v>41</v>
      </c>
      <c r="C31" s="46"/>
      <c r="D31" s="16" t="s">
        <v>42</v>
      </c>
      <c r="E31" s="17"/>
      <c r="F31" s="17"/>
      <c r="G31" s="17"/>
      <c r="H31" s="17"/>
      <c r="I31" s="17"/>
      <c r="J31" s="17"/>
      <c r="K31" s="17"/>
      <c r="L31" s="47">
        <v>30.0</v>
      </c>
      <c r="M31" s="19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20">
        <f t="shared" si="3"/>
        <v>30</v>
      </c>
    </row>
    <row r="32" ht="30.0" customHeight="1">
      <c r="A32" s="13">
        <v>27.0</v>
      </c>
      <c r="B32" s="39" t="s">
        <v>43</v>
      </c>
      <c r="C32" s="46"/>
      <c r="D32" s="16" t="s">
        <v>42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47">
        <v>22.0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59"/>
      <c r="AF32" s="60"/>
      <c r="AG32" s="17"/>
      <c r="AH32" s="17"/>
      <c r="AI32" s="17"/>
      <c r="AJ32" s="20">
        <f t="shared" si="3"/>
        <v>22</v>
      </c>
    </row>
    <row r="33" ht="33.0" customHeight="1">
      <c r="A33" s="13">
        <v>28.0</v>
      </c>
      <c r="B33" s="39" t="s">
        <v>44</v>
      </c>
      <c r="C33" s="46"/>
      <c r="D33" s="16" t="s">
        <v>42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61"/>
      <c r="AH33" s="61"/>
      <c r="AI33" s="17"/>
      <c r="AJ33" s="20"/>
    </row>
    <row r="34" ht="28.5" customHeight="1">
      <c r="A34" s="13"/>
      <c r="B34" s="39"/>
      <c r="C34" s="46"/>
      <c r="D34" s="16" t="s">
        <v>45</v>
      </c>
      <c r="E34" s="30"/>
      <c r="F34" s="12"/>
      <c r="G34" s="12"/>
      <c r="H34" s="12"/>
      <c r="I34" s="12"/>
      <c r="J34" s="12"/>
      <c r="K34" s="12"/>
      <c r="L34" s="12"/>
      <c r="M34" s="12"/>
      <c r="N34" s="19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20"/>
    </row>
    <row r="35" ht="28.5" customHeight="1">
      <c r="A35" s="13">
        <v>29.0</v>
      </c>
      <c r="B35" s="39" t="s">
        <v>46</v>
      </c>
      <c r="C35" s="46"/>
      <c r="D35" s="16" t="s">
        <v>45</v>
      </c>
      <c r="E35" s="17"/>
      <c r="F35" s="17"/>
      <c r="G35" s="17"/>
      <c r="H35" s="17"/>
      <c r="I35" s="17"/>
      <c r="J35" s="47">
        <v>21.0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9"/>
      <c r="AJ35" s="20"/>
    </row>
    <row r="36" ht="28.5" customHeight="1">
      <c r="A36" s="13"/>
      <c r="B36" s="39"/>
      <c r="C36" s="46"/>
      <c r="D36" s="16" t="s">
        <v>47</v>
      </c>
      <c r="E36" s="30"/>
      <c r="F36" s="12"/>
      <c r="G36" s="19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20"/>
    </row>
    <row r="37" ht="28.5" customHeight="1">
      <c r="A37" s="13">
        <v>30.0</v>
      </c>
      <c r="B37" s="39" t="s">
        <v>48</v>
      </c>
      <c r="C37" s="22"/>
      <c r="D37" s="16" t="s">
        <v>45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20">
        <f>SUM(E37:AI37)</f>
        <v>0</v>
      </c>
    </row>
    <row r="38" ht="31.5" customHeight="1">
      <c r="A38" s="13">
        <v>31.0</v>
      </c>
      <c r="B38" s="39" t="s">
        <v>49</v>
      </c>
      <c r="C38" s="22"/>
      <c r="D38" s="16" t="s">
        <v>47</v>
      </c>
      <c r="E38" s="17"/>
      <c r="F38" s="17"/>
      <c r="G38" s="30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9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20"/>
    </row>
    <row r="39" ht="24.0" customHeight="1">
      <c r="A39" s="13">
        <v>32.0</v>
      </c>
      <c r="B39" s="21" t="s">
        <v>50</v>
      </c>
      <c r="C39" s="22"/>
      <c r="D39" s="16" t="s">
        <v>47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47">
        <v>18.0</v>
      </c>
      <c r="AG39" s="12"/>
      <c r="AH39" s="12"/>
      <c r="AI39" s="19"/>
      <c r="AJ39" s="20">
        <f t="shared" ref="AJ39:AJ41" si="4">SUM(E39:AI39)</f>
        <v>18</v>
      </c>
    </row>
    <row r="40" ht="25.5" customHeight="1">
      <c r="A40" s="13"/>
      <c r="B40" s="21"/>
      <c r="C40" s="22"/>
      <c r="D40" s="16" t="s">
        <v>51</v>
      </c>
      <c r="E40" s="30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9"/>
      <c r="AD40" s="17"/>
      <c r="AE40" s="17"/>
      <c r="AF40" s="17"/>
      <c r="AG40" s="17"/>
      <c r="AH40" s="17"/>
      <c r="AI40" s="17"/>
      <c r="AJ40" s="20">
        <f t="shared" si="4"/>
        <v>0</v>
      </c>
    </row>
    <row r="41" ht="25.5" customHeight="1">
      <c r="A41" s="13"/>
      <c r="B41" s="62"/>
      <c r="C41" s="22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20">
        <f t="shared" si="4"/>
        <v>0</v>
      </c>
    </row>
    <row r="42" ht="39.0" customHeight="1">
      <c r="A42" s="63"/>
      <c r="B42" s="64" t="s">
        <v>52</v>
      </c>
      <c r="C42" s="65" t="s">
        <v>53</v>
      </c>
      <c r="D42" s="6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ht="24.0" customHeight="1">
      <c r="A43" s="63"/>
      <c r="B43" s="67"/>
      <c r="C43" s="68">
        <f> SUM(AJ43:AJ54)</f>
        <v>2325</v>
      </c>
      <c r="D43" s="69" t="s">
        <v>9</v>
      </c>
      <c r="E43" s="70">
        <f>3+1+23+11</f>
        <v>38</v>
      </c>
      <c r="F43" s="35"/>
      <c r="G43" s="70">
        <v>18.0</v>
      </c>
      <c r="H43" s="35"/>
      <c r="I43" s="20"/>
      <c r="J43" s="70">
        <f>1+2+17</f>
        <v>20</v>
      </c>
      <c r="K43" s="35"/>
      <c r="L43" s="70">
        <f>1+2+9+2</f>
        <v>14</v>
      </c>
      <c r="M43" s="35"/>
      <c r="N43" s="70">
        <v>12.0</v>
      </c>
      <c r="O43" s="35"/>
      <c r="P43" s="20"/>
      <c r="Q43" s="20"/>
      <c r="R43" s="70">
        <f>4+2+25</f>
        <v>31</v>
      </c>
      <c r="S43" s="35"/>
      <c r="T43" s="70">
        <f>5+7+5</f>
        <v>17</v>
      </c>
      <c r="U43" s="71">
        <f>1+10</f>
        <v>11</v>
      </c>
      <c r="V43" s="35"/>
      <c r="W43" s="20"/>
      <c r="X43" s="70">
        <f>7+1+7</f>
        <v>15</v>
      </c>
      <c r="Y43" s="35"/>
      <c r="Z43" s="70">
        <f>4+1+11+7</f>
        <v>23</v>
      </c>
      <c r="AA43" s="35"/>
      <c r="AB43" s="70">
        <f>1+2+1+17</f>
        <v>21</v>
      </c>
      <c r="AC43" s="35"/>
      <c r="AD43" s="20"/>
      <c r="AE43" s="70">
        <f>7+3+2+14</f>
        <v>26</v>
      </c>
      <c r="AF43" s="35"/>
      <c r="AG43" s="70">
        <f>4+4+17+5</f>
        <v>30</v>
      </c>
      <c r="AH43" s="35"/>
      <c r="AI43" s="71">
        <f>1+6</f>
        <v>7</v>
      </c>
      <c r="AJ43" s="20">
        <f t="shared" ref="AJ43:AJ54" si="5">SUM(E43:AI43)</f>
        <v>283</v>
      </c>
    </row>
    <row r="44" ht="24.0" customHeight="1">
      <c r="A44" s="63"/>
      <c r="B44" s="67"/>
      <c r="C44" s="68"/>
      <c r="D44" s="72" t="s">
        <v>16</v>
      </c>
      <c r="E44" s="73"/>
      <c r="F44" s="73"/>
      <c r="G44" s="70">
        <f>3+3+21+5</f>
        <v>32</v>
      </c>
      <c r="H44" s="73"/>
      <c r="I44" s="70">
        <f>3+1+14+14</f>
        <v>32</v>
      </c>
      <c r="J44" s="73"/>
      <c r="K44" s="70">
        <f>1+3+11</f>
        <v>15</v>
      </c>
      <c r="L44" s="73"/>
      <c r="M44" s="73"/>
      <c r="N44" s="70">
        <f>1+2+1+25</f>
        <v>29</v>
      </c>
      <c r="O44" s="73"/>
      <c r="P44" s="70">
        <f>1+3+16+13</f>
        <v>33</v>
      </c>
      <c r="Q44" s="73"/>
      <c r="R44" s="70">
        <f>3+3+12</f>
        <v>18</v>
      </c>
      <c r="S44" s="73"/>
      <c r="T44" s="73"/>
      <c r="U44" s="70">
        <f>3+1+2+9</f>
        <v>15</v>
      </c>
      <c r="V44" s="73"/>
      <c r="W44" s="70">
        <f>2+2+20+7</f>
        <v>31</v>
      </c>
      <c r="X44" s="73"/>
      <c r="Y44" s="70">
        <f>2+2+4+15</f>
        <v>23</v>
      </c>
      <c r="Z44" s="73"/>
      <c r="AA44" s="73"/>
      <c r="AB44" s="70">
        <f>7+6+3+31+1</f>
        <v>48</v>
      </c>
      <c r="AC44" s="73"/>
      <c r="AD44" s="70">
        <f>2+10+11</f>
        <v>23</v>
      </c>
      <c r="AE44" s="73"/>
      <c r="AF44" s="70">
        <f>3+16</f>
        <v>19</v>
      </c>
      <c r="AG44" s="73"/>
      <c r="AH44" s="73"/>
      <c r="AI44" s="74"/>
      <c r="AJ44" s="20">
        <f t="shared" si="5"/>
        <v>318</v>
      </c>
    </row>
    <row r="45" ht="24.0" customHeight="1">
      <c r="A45" s="63"/>
      <c r="B45" s="67"/>
      <c r="C45" s="68"/>
      <c r="D45" s="69" t="s">
        <v>54</v>
      </c>
      <c r="E45" s="70">
        <f>4+1+13</f>
        <v>18</v>
      </c>
      <c r="F45" s="70">
        <v>50.0</v>
      </c>
      <c r="G45" s="70">
        <f>3+2+10+5</f>
        <v>20</v>
      </c>
      <c r="H45" s="70">
        <f>1+7</f>
        <v>8</v>
      </c>
      <c r="I45" s="20"/>
      <c r="J45" s="20"/>
      <c r="K45" s="20"/>
      <c r="L45" s="70">
        <f>3+1+4+29</f>
        <v>37</v>
      </c>
      <c r="M45" s="20"/>
      <c r="N45" s="20"/>
      <c r="O45" s="70">
        <f>2+1+2+24+2</f>
        <v>31</v>
      </c>
      <c r="P45" s="70">
        <f>1+2</f>
        <v>3</v>
      </c>
      <c r="Q45" s="20"/>
      <c r="R45" s="20"/>
      <c r="S45" s="70">
        <f>2+1+5+12</f>
        <v>20</v>
      </c>
      <c r="T45" s="20"/>
      <c r="U45" s="70">
        <f>2+2+8+3</f>
        <v>15</v>
      </c>
      <c r="V45" s="20"/>
      <c r="W45" s="70">
        <f>1+1+1+6</f>
        <v>9</v>
      </c>
      <c r="X45" s="20"/>
      <c r="Y45" s="20"/>
      <c r="Z45" s="70">
        <f>4+1+5+17</f>
        <v>27</v>
      </c>
      <c r="AA45" s="20"/>
      <c r="AB45" s="70">
        <f>2+2+1+11</f>
        <v>16</v>
      </c>
      <c r="AC45" s="20"/>
      <c r="AD45" s="70">
        <f>1+3+6</f>
        <v>10</v>
      </c>
      <c r="AE45" s="20"/>
      <c r="AF45" s="20"/>
      <c r="AG45" s="70">
        <f>9+1+4+11</f>
        <v>25</v>
      </c>
      <c r="AH45" s="70">
        <f>3+2</f>
        <v>5</v>
      </c>
      <c r="AI45" s="20"/>
      <c r="AJ45" s="20">
        <f t="shared" si="5"/>
        <v>294</v>
      </c>
    </row>
    <row r="46" ht="24.0" customHeight="1">
      <c r="A46" s="1"/>
      <c r="B46" s="67"/>
      <c r="C46" s="68"/>
      <c r="D46" s="72" t="s">
        <v>22</v>
      </c>
      <c r="E46" s="73"/>
      <c r="F46" s="73"/>
      <c r="G46" s="70">
        <v>10.0</v>
      </c>
      <c r="H46" s="73"/>
      <c r="I46" s="70">
        <f>3+4+8+39</f>
        <v>54</v>
      </c>
      <c r="J46" s="73"/>
      <c r="K46" s="70">
        <f>1+4+3</f>
        <v>8</v>
      </c>
      <c r="L46" s="73"/>
      <c r="M46" s="70">
        <f>4+2+7</f>
        <v>13</v>
      </c>
      <c r="N46" s="73"/>
      <c r="O46" s="73"/>
      <c r="P46" s="70">
        <f>9+4+4+20</f>
        <v>37</v>
      </c>
      <c r="Q46" s="73"/>
      <c r="R46" s="70">
        <f>3+1+1+24+35+11</f>
        <v>75</v>
      </c>
      <c r="S46" s="73"/>
      <c r="T46" s="70">
        <f>3+1+2+8</f>
        <v>14</v>
      </c>
      <c r="U46" s="73"/>
      <c r="V46" s="73"/>
      <c r="W46" s="70">
        <f>3+2+4+22</f>
        <v>31</v>
      </c>
      <c r="X46" s="73"/>
      <c r="Y46" s="70">
        <f>2+5+15+12</f>
        <v>34</v>
      </c>
      <c r="Z46" s="73"/>
      <c r="AA46" s="70">
        <f t="shared" ref="AA46:AA47" si="6">3+2+1+21</f>
        <v>27</v>
      </c>
      <c r="AB46" s="73"/>
      <c r="AC46" s="73"/>
      <c r="AD46" s="70">
        <f>15+4+1+21+10</f>
        <v>51</v>
      </c>
      <c r="AE46" s="73"/>
      <c r="AF46" s="70">
        <f>2+6+17+2</f>
        <v>27</v>
      </c>
      <c r="AG46" s="73"/>
      <c r="AH46" s="70">
        <f>1+15</f>
        <v>16</v>
      </c>
      <c r="AI46" s="73"/>
      <c r="AJ46" s="20">
        <f t="shared" si="5"/>
        <v>397</v>
      </c>
    </row>
    <row r="47" ht="24.0" customHeight="1">
      <c r="A47" s="1"/>
      <c r="B47" s="67"/>
      <c r="C47" s="68"/>
      <c r="D47" s="69" t="s">
        <v>25</v>
      </c>
      <c r="E47" s="20"/>
      <c r="F47" s="70">
        <f>8+4+3+12</f>
        <v>27</v>
      </c>
      <c r="G47" s="20"/>
      <c r="H47" s="70">
        <f>1+2+15+5</f>
        <v>23</v>
      </c>
      <c r="I47" s="20"/>
      <c r="J47" s="70">
        <f>2+13</f>
        <v>15</v>
      </c>
      <c r="K47" s="20"/>
      <c r="L47" s="20"/>
      <c r="M47" s="70">
        <f>4+1+1+13</f>
        <v>19</v>
      </c>
      <c r="N47" s="20"/>
      <c r="O47" s="70">
        <f>3+3+12+4</f>
        <v>22</v>
      </c>
      <c r="P47" s="75"/>
      <c r="Q47" s="70">
        <f>3+1+2+15</f>
        <v>21</v>
      </c>
      <c r="R47" s="20"/>
      <c r="S47" s="20"/>
      <c r="T47" s="70">
        <f>2+23</f>
        <v>25</v>
      </c>
      <c r="U47" s="20"/>
      <c r="V47" s="70">
        <f>15+2+11+54+11</f>
        <v>93</v>
      </c>
      <c r="W47" s="20"/>
      <c r="X47" s="70">
        <f>2+1+2+14</f>
        <v>19</v>
      </c>
      <c r="Y47" s="20"/>
      <c r="Z47" s="20"/>
      <c r="AA47" s="70">
        <f t="shared" si="6"/>
        <v>27</v>
      </c>
      <c r="AB47" s="20"/>
      <c r="AC47" s="70">
        <f>3+2+14+5</f>
        <v>24</v>
      </c>
      <c r="AD47" s="20"/>
      <c r="AE47" s="70">
        <f>1+3+1+2</f>
        <v>7</v>
      </c>
      <c r="AF47" s="20"/>
      <c r="AG47" s="20"/>
      <c r="AH47" s="74"/>
      <c r="AI47" s="74"/>
      <c r="AJ47" s="20">
        <f t="shared" si="5"/>
        <v>322</v>
      </c>
    </row>
    <row r="48" ht="24.0" customHeight="1">
      <c r="A48" s="1"/>
      <c r="B48" s="67"/>
      <c r="C48" s="68"/>
      <c r="D48" s="72" t="s">
        <v>27</v>
      </c>
      <c r="E48" s="73"/>
      <c r="F48" s="76">
        <f>11+2+2+14</f>
        <v>29</v>
      </c>
      <c r="G48" s="73"/>
      <c r="H48" s="76">
        <f>1+1+1+5+9+8</f>
        <v>25</v>
      </c>
      <c r="I48" s="73"/>
      <c r="J48" s="76">
        <f>5+1+3+16</f>
        <v>25</v>
      </c>
      <c r="K48" s="73"/>
      <c r="L48" s="73"/>
      <c r="M48" s="76">
        <f>7+1+17</f>
        <v>25</v>
      </c>
      <c r="N48" s="73"/>
      <c r="O48" s="76">
        <f>3+1+2+10+4</f>
        <v>20</v>
      </c>
      <c r="P48" s="73"/>
      <c r="Q48" s="76">
        <f>1+1+3+17</f>
        <v>22</v>
      </c>
      <c r="R48" s="73"/>
      <c r="S48" s="73"/>
      <c r="T48" s="76">
        <f>7+2+4+26</f>
        <v>39</v>
      </c>
      <c r="U48" s="73"/>
      <c r="V48" s="76">
        <f>3+7+55+3</f>
        <v>68</v>
      </c>
      <c r="W48" s="73"/>
      <c r="X48" s="76">
        <f>1+4+1+9</f>
        <v>15</v>
      </c>
      <c r="Y48" s="73"/>
      <c r="Z48" s="73"/>
      <c r="AA48" s="76">
        <f>3+1+3+21</f>
        <v>28</v>
      </c>
      <c r="AB48" s="73"/>
      <c r="AC48" s="76">
        <f>2+4+1+14+11+9</f>
        <v>41</v>
      </c>
      <c r="AD48" s="76">
        <v>1.0</v>
      </c>
      <c r="AE48" s="76">
        <f>2+3+1+13</f>
        <v>19</v>
      </c>
      <c r="AF48" s="73"/>
      <c r="AG48" s="73"/>
      <c r="AH48" s="76">
        <f>5+5+6+13+1</f>
        <v>30</v>
      </c>
      <c r="AI48" s="73"/>
      <c r="AJ48" s="20">
        <f t="shared" si="5"/>
        <v>387</v>
      </c>
    </row>
    <row r="49" ht="24.0" customHeight="1">
      <c r="A49" s="1"/>
      <c r="B49" s="67"/>
      <c r="C49" s="68"/>
      <c r="D49" s="77" t="s">
        <v>28</v>
      </c>
      <c r="E49" s="78">
        <f>5+3+15+3</f>
        <v>26</v>
      </c>
      <c r="F49" s="79"/>
      <c r="G49" s="78">
        <f>3+15</f>
        <v>18</v>
      </c>
      <c r="H49" s="79"/>
      <c r="I49" s="79"/>
      <c r="J49" s="79"/>
      <c r="K49" s="78">
        <f>6+1+3+25</f>
        <v>35</v>
      </c>
      <c r="L49" s="79"/>
      <c r="M49" s="78">
        <f>1+1+11+3</f>
        <v>16</v>
      </c>
      <c r="N49" s="78">
        <f>1+1+3</f>
        <v>5</v>
      </c>
      <c r="O49" s="79"/>
      <c r="P49" s="79"/>
      <c r="Q49" s="79"/>
      <c r="R49" s="79"/>
      <c r="S49" s="79"/>
      <c r="T49" s="78">
        <f>2+4+3+26</f>
        <v>35</v>
      </c>
      <c r="U49" s="79"/>
      <c r="V49" s="79"/>
      <c r="W49" s="79"/>
      <c r="X49" s="78">
        <f>4+5+5+12</f>
        <v>26</v>
      </c>
      <c r="Y49" s="79"/>
      <c r="Z49" s="78">
        <f>2+4+19+33+8</f>
        <v>66</v>
      </c>
      <c r="AA49" s="79"/>
      <c r="AB49" s="78">
        <f>2+4+11</f>
        <v>17</v>
      </c>
      <c r="AC49" s="79"/>
      <c r="AD49" s="79"/>
      <c r="AE49" s="78">
        <f>13+2+3+30+4</f>
        <v>52</v>
      </c>
      <c r="AF49" s="79"/>
      <c r="AG49" s="78">
        <f>4+10+6+8</f>
        <v>28</v>
      </c>
      <c r="AH49" s="79"/>
      <c r="AI49" s="80"/>
      <c r="AJ49" s="20">
        <f t="shared" si="5"/>
        <v>324</v>
      </c>
    </row>
    <row r="50" ht="24.0" customHeight="1">
      <c r="A50" s="1"/>
      <c r="B50" s="67"/>
      <c r="C50" s="68"/>
      <c r="D50" s="72" t="s">
        <v>37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2"/>
      <c r="AJ50" s="20">
        <f t="shared" si="5"/>
        <v>0</v>
      </c>
    </row>
    <row r="51" ht="24.0" customHeight="1">
      <c r="A51" s="1"/>
      <c r="B51" s="67"/>
      <c r="C51" s="68"/>
      <c r="D51" s="69" t="s">
        <v>42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>
        <f t="shared" si="5"/>
        <v>0</v>
      </c>
    </row>
    <row r="52" ht="24.0" customHeight="1">
      <c r="A52" s="1"/>
      <c r="B52" s="67"/>
      <c r="C52" s="68"/>
      <c r="D52" s="72" t="s">
        <v>45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20">
        <f t="shared" si="5"/>
        <v>0</v>
      </c>
    </row>
    <row r="53" ht="24.0" customHeight="1">
      <c r="A53" s="1"/>
      <c r="B53" s="67"/>
      <c r="C53" s="68"/>
      <c r="D53" s="69" t="s">
        <v>47</v>
      </c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20"/>
      <c r="AI53" s="20"/>
      <c r="AJ53" s="20">
        <f t="shared" si="5"/>
        <v>0</v>
      </c>
    </row>
    <row r="54" ht="24.0" customHeight="1">
      <c r="A54" s="1"/>
      <c r="B54" s="83"/>
      <c r="C54" s="84"/>
      <c r="D54" s="72" t="s">
        <v>51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4"/>
      <c r="AJ54" s="20">
        <f t="shared" si="5"/>
        <v>0</v>
      </c>
    </row>
    <row r="55" ht="42.0" customHeight="1">
      <c r="A55" s="63"/>
      <c r="B55" s="85" t="s">
        <v>55</v>
      </c>
      <c r="C55" s="86" t="s">
        <v>53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ht="24.0" customHeight="1">
      <c r="A56" s="1"/>
      <c r="B56" s="87"/>
      <c r="C56" s="88">
        <f> SUM(AJ56:AJ67)</f>
        <v>0</v>
      </c>
      <c r="D56" s="69" t="s">
        <v>9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>
        <f t="shared" ref="AJ56:AJ67" si="7">SUM(E56:AI56)</f>
        <v>0</v>
      </c>
    </row>
    <row r="57" ht="24.0" customHeight="1">
      <c r="A57" s="1"/>
      <c r="B57" s="87"/>
      <c r="C57" s="88"/>
      <c r="D57" s="89" t="s">
        <v>16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74"/>
      <c r="AJ57" s="20">
        <f t="shared" si="7"/>
        <v>0</v>
      </c>
    </row>
    <row r="58" ht="24.0" customHeight="1">
      <c r="A58" s="1"/>
      <c r="B58" s="87"/>
      <c r="C58" s="88"/>
      <c r="D58" s="69" t="s">
        <v>54</v>
      </c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>
        <f t="shared" si="7"/>
        <v>0</v>
      </c>
    </row>
    <row r="59" ht="24.0" customHeight="1">
      <c r="A59" s="1"/>
      <c r="B59" s="87"/>
      <c r="C59" s="88"/>
      <c r="D59" s="89" t="s">
        <v>22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20">
        <f t="shared" si="7"/>
        <v>0</v>
      </c>
    </row>
    <row r="60" ht="24.0" customHeight="1">
      <c r="A60" s="1"/>
      <c r="B60" s="87"/>
      <c r="C60" s="88"/>
      <c r="D60" s="69" t="s">
        <v>25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74"/>
      <c r="AI60" s="74"/>
      <c r="AJ60" s="20">
        <f t="shared" si="7"/>
        <v>0</v>
      </c>
    </row>
    <row r="61" ht="24.0" customHeight="1">
      <c r="A61" s="1"/>
      <c r="B61" s="87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20">
        <f t="shared" si="7"/>
        <v>0</v>
      </c>
    </row>
    <row r="62" ht="24.0" customHeight="1">
      <c r="A62" s="1"/>
      <c r="B62" s="87"/>
      <c r="C62" s="88"/>
      <c r="D62" s="69" t="s">
        <v>28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74"/>
      <c r="AJ62" s="20">
        <f t="shared" si="7"/>
        <v>0</v>
      </c>
    </row>
    <row r="63" ht="24.0" customHeight="1">
      <c r="A63" s="1"/>
      <c r="B63" s="87"/>
      <c r="C63" s="88"/>
      <c r="D63" s="89" t="s">
        <v>37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20">
        <f t="shared" si="7"/>
        <v>0</v>
      </c>
    </row>
    <row r="64" ht="24.0" customHeight="1">
      <c r="A64" s="1"/>
      <c r="B64" s="87"/>
      <c r="C64" s="88"/>
      <c r="D64" s="69" t="s">
        <v>42</v>
      </c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74"/>
      <c r="AJ64" s="20">
        <f t="shared" si="7"/>
        <v>0</v>
      </c>
    </row>
    <row r="65" ht="24.0" customHeight="1">
      <c r="A65" s="1"/>
      <c r="B65" s="87"/>
      <c r="C65" s="88"/>
      <c r="D65" s="89" t="s">
        <v>45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20">
        <f t="shared" si="7"/>
        <v>0</v>
      </c>
    </row>
    <row r="66" ht="24.0" customHeight="1">
      <c r="A66" s="1"/>
      <c r="B66" s="87"/>
      <c r="C66" s="88"/>
      <c r="D66" s="69" t="s">
        <v>47</v>
      </c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>
        <f t="shared" si="7"/>
        <v>0</v>
      </c>
    </row>
    <row r="67" ht="24.0" customHeight="1">
      <c r="A67" s="1"/>
      <c r="B67" s="91"/>
      <c r="C67" s="92"/>
      <c r="D67" s="89" t="s">
        <v>51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74"/>
      <c r="AJ67" s="20">
        <f t="shared" si="7"/>
        <v>0</v>
      </c>
    </row>
    <row r="68" ht="42.0" customHeight="1">
      <c r="A68" s="93"/>
      <c r="B68" s="10" t="s">
        <v>56</v>
      </c>
      <c r="C68" s="86" t="s">
        <v>53</v>
      </c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</row>
    <row r="69" ht="24.0" customHeight="1">
      <c r="A69" s="1"/>
      <c r="B69" s="95" t="s">
        <v>57</v>
      </c>
      <c r="C69" s="88">
        <f> SUM(AJ69:AJ85)</f>
        <v>1654</v>
      </c>
      <c r="D69" s="69" t="s">
        <v>9</v>
      </c>
      <c r="E69" s="20"/>
      <c r="F69" s="20"/>
      <c r="G69" s="20"/>
      <c r="H69" s="96"/>
      <c r="I69" s="20"/>
      <c r="J69" s="20"/>
      <c r="K69" s="20"/>
      <c r="L69" s="20"/>
      <c r="M69" s="20"/>
      <c r="N69" s="20"/>
      <c r="O69" s="20"/>
      <c r="P69" s="20"/>
      <c r="Q69" s="20"/>
      <c r="R69" s="97">
        <v>3.0</v>
      </c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>
        <f t="shared" ref="AJ69:AJ79" si="8">SUM(E69:AI69)</f>
        <v>3</v>
      </c>
    </row>
    <row r="70" ht="24.0" customHeight="1">
      <c r="A70" s="1"/>
      <c r="B70" s="95" t="s">
        <v>58</v>
      </c>
      <c r="C70" s="88"/>
      <c r="D70" s="69" t="s">
        <v>9</v>
      </c>
      <c r="E70" s="20"/>
      <c r="F70" s="20"/>
      <c r="G70" s="20"/>
      <c r="H70" s="96"/>
      <c r="I70" s="20"/>
      <c r="J70" s="20"/>
      <c r="K70" s="20"/>
      <c r="L70" s="20"/>
      <c r="M70" s="20"/>
      <c r="N70" s="20"/>
      <c r="O70" s="20"/>
      <c r="P70" s="20"/>
      <c r="Q70" s="20"/>
      <c r="R70" s="75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97">
        <v>4.0</v>
      </c>
      <c r="AI70" s="20"/>
      <c r="AJ70" s="20">
        <f t="shared" si="8"/>
        <v>4</v>
      </c>
    </row>
    <row r="71" ht="24.0" customHeight="1">
      <c r="A71" s="1"/>
      <c r="B71" s="95" t="s">
        <v>59</v>
      </c>
      <c r="C71" s="88"/>
      <c r="D71" s="98" t="s">
        <v>16</v>
      </c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7">
        <v>5.0</v>
      </c>
      <c r="AE71" s="99"/>
      <c r="AF71" s="99"/>
      <c r="AG71" s="99"/>
      <c r="AH71" s="99"/>
      <c r="AI71" s="74"/>
      <c r="AJ71" s="20">
        <f t="shared" si="8"/>
        <v>5</v>
      </c>
    </row>
    <row r="72" ht="24.0" customHeight="1">
      <c r="A72" s="1"/>
      <c r="B72" s="95" t="s">
        <v>60</v>
      </c>
      <c r="C72" s="88"/>
      <c r="D72" s="69" t="s">
        <v>54</v>
      </c>
      <c r="E72" s="20"/>
      <c r="F72" s="20"/>
      <c r="G72" s="20"/>
      <c r="H72" s="100"/>
      <c r="I72" s="20"/>
      <c r="J72" s="20"/>
      <c r="K72" s="20"/>
      <c r="L72" s="20"/>
      <c r="M72" s="97">
        <v>10.0</v>
      </c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>
        <f t="shared" si="8"/>
        <v>10</v>
      </c>
    </row>
    <row r="73" ht="24.0" customHeight="1">
      <c r="A73" s="1"/>
      <c r="B73" s="95" t="s">
        <v>61</v>
      </c>
      <c r="C73" s="88"/>
      <c r="D73" s="98" t="s">
        <v>22</v>
      </c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101">
        <v>10.0</v>
      </c>
      <c r="AB73" s="99"/>
      <c r="AC73" s="99"/>
      <c r="AD73" s="99"/>
      <c r="AE73" s="99"/>
      <c r="AF73" s="99"/>
      <c r="AG73" s="99"/>
      <c r="AH73" s="99"/>
      <c r="AI73" s="101"/>
      <c r="AJ73" s="20">
        <f t="shared" si="8"/>
        <v>10</v>
      </c>
    </row>
    <row r="74" ht="24.0" customHeight="1">
      <c r="A74" s="1"/>
      <c r="B74" s="95" t="s">
        <v>62</v>
      </c>
      <c r="C74" s="88"/>
      <c r="D74" s="69" t="s">
        <v>25</v>
      </c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96">
        <v>7.0</v>
      </c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3"/>
      <c r="AH74" s="103"/>
      <c r="AI74" s="104"/>
      <c r="AJ74" s="20">
        <f t="shared" si="8"/>
        <v>7</v>
      </c>
    </row>
    <row r="75" ht="24.0" customHeight="1">
      <c r="A75" s="1"/>
      <c r="B75" s="95" t="s">
        <v>63</v>
      </c>
      <c r="C75" s="88"/>
      <c r="D75" s="98" t="s">
        <v>27</v>
      </c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101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>
        <f>370*3</f>
        <v>1110</v>
      </c>
      <c r="AC75" s="99"/>
      <c r="AD75" s="99"/>
      <c r="AE75" s="99"/>
      <c r="AF75" s="99"/>
      <c r="AG75" s="99"/>
      <c r="AH75" s="99"/>
      <c r="AI75" s="99"/>
      <c r="AJ75" s="20">
        <f t="shared" si="8"/>
        <v>1110</v>
      </c>
    </row>
    <row r="76" ht="24.0" customHeight="1">
      <c r="A76" s="1"/>
      <c r="B76" s="95" t="s">
        <v>64</v>
      </c>
      <c r="C76" s="88"/>
      <c r="D76" s="98" t="s">
        <v>27</v>
      </c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96"/>
      <c r="AC76" s="102"/>
      <c r="AD76" s="102"/>
      <c r="AE76" s="96">
        <v>120.0</v>
      </c>
      <c r="AF76" s="102"/>
      <c r="AG76" s="102"/>
      <c r="AH76" s="102"/>
      <c r="AI76" s="103"/>
      <c r="AJ76" s="20">
        <f t="shared" si="8"/>
        <v>120</v>
      </c>
    </row>
    <row r="77" ht="24.0" customHeight="1">
      <c r="A77" s="1"/>
      <c r="B77" s="95" t="s">
        <v>65</v>
      </c>
      <c r="C77" s="88"/>
      <c r="D77" s="98" t="s">
        <v>27</v>
      </c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96"/>
      <c r="AC77" s="102"/>
      <c r="AD77" s="102"/>
      <c r="AE77" s="96">
        <v>5.0</v>
      </c>
      <c r="AF77" s="102"/>
      <c r="AG77" s="102"/>
      <c r="AH77" s="102"/>
      <c r="AI77" s="103"/>
      <c r="AJ77" s="20">
        <f t="shared" si="8"/>
        <v>5</v>
      </c>
    </row>
    <row r="78" ht="24.0" customHeight="1">
      <c r="A78" s="1"/>
      <c r="B78" s="95" t="s">
        <v>66</v>
      </c>
      <c r="C78" s="88"/>
      <c r="D78" s="98" t="s">
        <v>27</v>
      </c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96"/>
      <c r="AC78" s="102"/>
      <c r="AD78" s="102"/>
      <c r="AE78" s="102"/>
      <c r="AF78" s="102"/>
      <c r="AG78" s="102"/>
      <c r="AH78" s="96">
        <v>5.0</v>
      </c>
      <c r="AI78" s="103"/>
      <c r="AJ78" s="20">
        <f t="shared" si="8"/>
        <v>5</v>
      </c>
    </row>
    <row r="79" ht="24.0" customHeight="1">
      <c r="A79" s="1"/>
      <c r="B79" s="95" t="s">
        <v>67</v>
      </c>
      <c r="C79" s="88"/>
      <c r="D79" s="69" t="s">
        <v>28</v>
      </c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>
        <f>125*3</f>
        <v>375</v>
      </c>
      <c r="Z79" s="102"/>
      <c r="AA79" s="102"/>
      <c r="AB79" s="96"/>
      <c r="AC79" s="102"/>
      <c r="AD79" s="102"/>
      <c r="AE79" s="102"/>
      <c r="AF79" s="102"/>
      <c r="AG79" s="102"/>
      <c r="AH79" s="102"/>
      <c r="AI79" s="103"/>
      <c r="AJ79" s="20">
        <f t="shared" si="8"/>
        <v>375</v>
      </c>
    </row>
    <row r="80" ht="24.0" customHeight="1">
      <c r="A80" s="1"/>
      <c r="B80" s="95" t="s">
        <v>68</v>
      </c>
      <c r="C80" s="88"/>
      <c r="D80" s="69" t="s">
        <v>28</v>
      </c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101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101">
        <v>5.0</v>
      </c>
      <c r="AA80" s="99"/>
      <c r="AB80" s="101"/>
      <c r="AC80" s="99"/>
      <c r="AD80" s="99"/>
      <c r="AE80" s="101"/>
      <c r="AF80" s="99"/>
      <c r="AG80" s="99"/>
      <c r="AH80" s="99"/>
      <c r="AI80" s="99"/>
      <c r="AJ80" s="20"/>
    </row>
    <row r="81" ht="24.0" customHeight="1">
      <c r="A81" s="1"/>
      <c r="B81" s="95" t="s">
        <v>69</v>
      </c>
      <c r="C81" s="88"/>
      <c r="D81" s="98" t="s">
        <v>37</v>
      </c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101"/>
      <c r="P81" s="99"/>
      <c r="Q81" s="99"/>
      <c r="R81" s="99"/>
      <c r="S81" s="99"/>
      <c r="T81" s="99"/>
      <c r="U81" s="99"/>
      <c r="V81" s="99"/>
      <c r="W81" s="99"/>
      <c r="X81" s="101">
        <v>10.0</v>
      </c>
      <c r="Y81" s="99"/>
      <c r="Z81" s="99"/>
      <c r="AA81" s="99"/>
      <c r="AB81" s="101"/>
      <c r="AC81" s="99"/>
      <c r="AD81" s="99"/>
      <c r="AE81" s="101"/>
      <c r="AF81" s="99"/>
      <c r="AG81" s="99"/>
      <c r="AH81" s="99"/>
      <c r="AI81" s="99"/>
      <c r="AJ81" s="20"/>
    </row>
    <row r="82" ht="24.0" customHeight="1">
      <c r="A82" s="1"/>
      <c r="B82" s="95"/>
      <c r="C82" s="88"/>
      <c r="D82" s="69" t="s">
        <v>42</v>
      </c>
      <c r="E82" s="20"/>
      <c r="F82" s="20"/>
      <c r="G82" s="20"/>
      <c r="H82" s="20"/>
      <c r="I82" s="20"/>
      <c r="J82" s="20"/>
      <c r="K82" s="20"/>
      <c r="L82" s="96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75"/>
      <c r="AI82" s="74"/>
      <c r="AJ82" s="20">
        <f>SUM(E82:AI82)</f>
        <v>0</v>
      </c>
    </row>
    <row r="83" ht="24.0" customHeight="1">
      <c r="A83" s="1"/>
      <c r="B83" s="95"/>
      <c r="C83" s="88"/>
      <c r="D83" s="98" t="s">
        <v>45</v>
      </c>
      <c r="E83" s="20"/>
      <c r="F83" s="20"/>
      <c r="G83" s="20"/>
      <c r="H83" s="20"/>
      <c r="I83" s="20"/>
      <c r="J83" s="20"/>
      <c r="K83" s="20"/>
      <c r="L83" s="96"/>
      <c r="M83" s="20"/>
      <c r="N83" s="96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75"/>
      <c r="AI83" s="74"/>
      <c r="AJ83" s="20"/>
    </row>
    <row r="84" ht="24.0" customHeight="1">
      <c r="A84" s="1"/>
      <c r="B84" s="95"/>
      <c r="C84" s="88"/>
      <c r="D84" s="69" t="s">
        <v>47</v>
      </c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101"/>
      <c r="AI84" s="99"/>
      <c r="AJ84" s="20">
        <f>SUM(E84:AI84)</f>
        <v>0</v>
      </c>
    </row>
    <row r="85" ht="24.0" customHeight="1">
      <c r="A85" s="1"/>
      <c r="B85" s="95"/>
      <c r="C85" s="88"/>
      <c r="D85" s="98" t="s">
        <v>51</v>
      </c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6"/>
      <c r="AC85" s="105"/>
      <c r="AD85" s="105"/>
      <c r="AE85" s="101"/>
      <c r="AF85" s="105"/>
      <c r="AG85" s="105"/>
      <c r="AH85" s="105"/>
      <c r="AI85" s="105"/>
      <c r="AJ85" s="102"/>
    </row>
    <row r="86" ht="40.5" customHeight="1">
      <c r="A86" s="63"/>
      <c r="B86" s="85" t="s">
        <v>70</v>
      </c>
      <c r="C86" s="86" t="s">
        <v>71</v>
      </c>
      <c r="D86" s="107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9"/>
    </row>
    <row r="87" ht="21.0" customHeight="1">
      <c r="A87" s="1"/>
      <c r="B87" s="87"/>
      <c r="C87" s="88">
        <f> SUM(AJ88:AJ98)</f>
        <v>95</v>
      </c>
      <c r="D87" s="69" t="s">
        <v>9</v>
      </c>
      <c r="E87" s="35">
        <v>2.0</v>
      </c>
      <c r="F87" s="75">
        <v>1.0</v>
      </c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75">
        <v>1.0</v>
      </c>
      <c r="R87" s="75">
        <v>3.0</v>
      </c>
      <c r="S87" s="35"/>
      <c r="T87" s="20"/>
      <c r="U87" s="20"/>
      <c r="V87" s="35"/>
      <c r="W87" s="20"/>
      <c r="X87" s="75">
        <v>5.0</v>
      </c>
      <c r="Y87" s="35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>
        <f t="shared" ref="AJ87:AJ98" si="9">SUM(E87:AI87)</f>
        <v>12</v>
      </c>
    </row>
    <row r="88" ht="24.0" customHeight="1">
      <c r="A88" s="1"/>
      <c r="B88" s="87"/>
      <c r="C88" s="88"/>
      <c r="D88" s="72" t="s">
        <v>16</v>
      </c>
      <c r="E88" s="73"/>
      <c r="F88" s="73"/>
      <c r="G88" s="73"/>
      <c r="H88" s="110"/>
      <c r="I88" s="110"/>
      <c r="J88" s="73"/>
      <c r="K88" s="73"/>
      <c r="L88" s="73"/>
      <c r="M88" s="73"/>
      <c r="N88" s="111">
        <v>1.0</v>
      </c>
      <c r="O88" s="73"/>
      <c r="P88" s="111">
        <v>1.0</v>
      </c>
      <c r="Q88" s="73"/>
      <c r="R88" s="73"/>
      <c r="S88" s="73"/>
      <c r="T88" s="73"/>
      <c r="U88" s="73"/>
      <c r="V88" s="110">
        <v>1.0</v>
      </c>
      <c r="W88" s="73"/>
      <c r="X88" s="73"/>
      <c r="Y88" s="73"/>
      <c r="Z88" s="73"/>
      <c r="AA88" s="73"/>
      <c r="AB88" s="111">
        <v>2.0</v>
      </c>
      <c r="AC88" s="110"/>
      <c r="AD88" s="73"/>
      <c r="AE88" s="73"/>
      <c r="AF88" s="73"/>
      <c r="AG88" s="73"/>
      <c r="AH88" s="73"/>
      <c r="AI88" s="74"/>
      <c r="AJ88" s="20">
        <f t="shared" si="9"/>
        <v>5</v>
      </c>
    </row>
    <row r="89" ht="24.0" customHeight="1">
      <c r="A89" s="1"/>
      <c r="B89" s="87"/>
      <c r="C89" s="88"/>
      <c r="D89" s="69" t="s">
        <v>54</v>
      </c>
      <c r="E89" s="20"/>
      <c r="F89" s="20"/>
      <c r="G89" s="20"/>
      <c r="H89" s="20"/>
      <c r="I89" s="20"/>
      <c r="J89" s="35"/>
      <c r="K89" s="20"/>
      <c r="L89" s="75">
        <v>6.0</v>
      </c>
      <c r="M89" s="35"/>
      <c r="N89" s="20"/>
      <c r="O89" s="20"/>
      <c r="P89" s="20"/>
      <c r="Q89" s="20"/>
      <c r="R89" s="20"/>
      <c r="S89" s="75">
        <v>1.0</v>
      </c>
      <c r="T89" s="35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>
        <f t="shared" si="9"/>
        <v>7</v>
      </c>
    </row>
    <row r="90" ht="24.0" customHeight="1">
      <c r="A90" s="1"/>
      <c r="B90" s="87"/>
      <c r="C90" s="88"/>
      <c r="D90" s="72" t="s">
        <v>22</v>
      </c>
      <c r="E90" s="73"/>
      <c r="F90" s="73"/>
      <c r="G90" s="73"/>
      <c r="H90" s="111">
        <v>1.0</v>
      </c>
      <c r="I90" s="111">
        <v>5.0</v>
      </c>
      <c r="J90" s="110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110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20">
        <f t="shared" si="9"/>
        <v>6</v>
      </c>
    </row>
    <row r="91" ht="24.0" customHeight="1">
      <c r="A91" s="1"/>
      <c r="B91" s="87"/>
      <c r="C91" s="88"/>
      <c r="D91" s="69" t="s">
        <v>25</v>
      </c>
      <c r="E91" s="75">
        <v>1.0</v>
      </c>
      <c r="F91" s="20"/>
      <c r="G91" s="20"/>
      <c r="H91" s="20"/>
      <c r="I91" s="20"/>
      <c r="J91" s="20"/>
      <c r="K91" s="20"/>
      <c r="L91" s="20"/>
      <c r="M91" s="75">
        <v>1.0</v>
      </c>
      <c r="N91" s="20"/>
      <c r="O91" s="20"/>
      <c r="P91" s="20"/>
      <c r="Q91" s="20"/>
      <c r="R91" s="20"/>
      <c r="S91" s="20"/>
      <c r="T91" s="75">
        <v>1.0</v>
      </c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74"/>
      <c r="AI91" s="74"/>
      <c r="AJ91" s="20">
        <f t="shared" si="9"/>
        <v>3</v>
      </c>
    </row>
    <row r="92" ht="24.0" customHeight="1">
      <c r="A92" s="1"/>
      <c r="B92" s="87"/>
      <c r="C92" s="88"/>
      <c r="D92" s="72" t="s">
        <v>27</v>
      </c>
      <c r="E92" s="73"/>
      <c r="F92" s="111">
        <v>2.0</v>
      </c>
      <c r="G92" s="73"/>
      <c r="H92" s="73"/>
      <c r="I92" s="73"/>
      <c r="J92" s="73"/>
      <c r="K92" s="73"/>
      <c r="L92" s="73"/>
      <c r="M92" s="111">
        <v>1.0</v>
      </c>
      <c r="N92" s="73"/>
      <c r="O92" s="73"/>
      <c r="P92" s="73"/>
      <c r="Q92" s="73"/>
      <c r="R92" s="73"/>
      <c r="S92" s="73"/>
      <c r="T92" s="73"/>
      <c r="U92" s="110"/>
      <c r="V92" s="73"/>
      <c r="W92" s="73"/>
      <c r="X92" s="73"/>
      <c r="Y92" s="73"/>
      <c r="Z92" s="73"/>
      <c r="AA92" s="73"/>
      <c r="AB92" s="110"/>
      <c r="AC92" s="73"/>
      <c r="AD92" s="73"/>
      <c r="AE92" s="73"/>
      <c r="AF92" s="73"/>
      <c r="AG92" s="73"/>
      <c r="AH92" s="73"/>
      <c r="AI92" s="110"/>
      <c r="AJ92" s="20">
        <f t="shared" si="9"/>
        <v>3</v>
      </c>
    </row>
    <row r="93" ht="24.0" customHeight="1">
      <c r="A93" s="1"/>
      <c r="B93" s="87"/>
      <c r="C93" s="88"/>
      <c r="D93" s="69" t="s">
        <v>28</v>
      </c>
      <c r="E93" s="20"/>
      <c r="F93" s="20"/>
      <c r="G93" s="20"/>
      <c r="H93" s="20"/>
      <c r="I93" s="20"/>
      <c r="J93" s="20"/>
      <c r="K93" s="35">
        <v>3.0</v>
      </c>
      <c r="L93" s="35">
        <v>1.0</v>
      </c>
      <c r="M93" s="20"/>
      <c r="N93" s="20"/>
      <c r="O93" s="20"/>
      <c r="P93" s="20"/>
      <c r="Q93" s="20"/>
      <c r="R93" s="20"/>
      <c r="S93" s="20"/>
      <c r="T93" s="20"/>
      <c r="U93" s="35"/>
      <c r="V93" s="35"/>
      <c r="W93" s="20"/>
      <c r="X93" s="35">
        <v>13.0</v>
      </c>
      <c r="Y93" s="35"/>
      <c r="Z93" s="20"/>
      <c r="AA93" s="20"/>
      <c r="AB93" s="20"/>
      <c r="AC93" s="20"/>
      <c r="AD93" s="20"/>
      <c r="AE93" s="75">
        <v>17.0</v>
      </c>
      <c r="AF93" s="20"/>
      <c r="AG93" s="20"/>
      <c r="AH93" s="20"/>
      <c r="AI93" s="74"/>
      <c r="AJ93" s="20">
        <f t="shared" si="9"/>
        <v>34</v>
      </c>
    </row>
    <row r="94" ht="24.0" customHeight="1">
      <c r="A94" s="1"/>
      <c r="B94" s="87"/>
      <c r="C94" s="88"/>
      <c r="D94" s="72" t="s">
        <v>37</v>
      </c>
      <c r="E94" s="110">
        <v>2.0</v>
      </c>
      <c r="F94" s="73"/>
      <c r="G94" s="73"/>
      <c r="H94" s="73"/>
      <c r="I94" s="73"/>
      <c r="J94" s="73"/>
      <c r="K94" s="73"/>
      <c r="L94" s="73"/>
      <c r="M94" s="73"/>
      <c r="N94" s="73"/>
      <c r="O94" s="111">
        <v>3.0</v>
      </c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111">
        <v>1.0</v>
      </c>
      <c r="AD94" s="110">
        <v>1.0</v>
      </c>
      <c r="AE94" s="73"/>
      <c r="AF94" s="73"/>
      <c r="AG94" s="73"/>
      <c r="AH94" s="73"/>
      <c r="AI94" s="73"/>
      <c r="AJ94" s="20">
        <f t="shared" si="9"/>
        <v>7</v>
      </c>
    </row>
    <row r="95" ht="24.0" customHeight="1">
      <c r="A95" s="1"/>
      <c r="B95" s="87"/>
      <c r="C95" s="88"/>
      <c r="D95" s="69" t="s">
        <v>42</v>
      </c>
      <c r="E95" s="75">
        <v>10.0</v>
      </c>
      <c r="F95" s="35">
        <v>2.0</v>
      </c>
      <c r="G95" s="20"/>
      <c r="H95" s="75">
        <v>3.0</v>
      </c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75">
        <v>6.0</v>
      </c>
      <c r="T95" s="75">
        <v>1.0</v>
      </c>
      <c r="U95" s="20"/>
      <c r="V95" s="20"/>
      <c r="W95" s="75">
        <v>1.0</v>
      </c>
      <c r="X95" s="20"/>
      <c r="Y95" s="20"/>
      <c r="Z95" s="75">
        <v>2.0</v>
      </c>
      <c r="AA95" s="35"/>
      <c r="AB95" s="20"/>
      <c r="AC95" s="20"/>
      <c r="AD95" s="20"/>
      <c r="AE95" s="20"/>
      <c r="AF95" s="20"/>
      <c r="AG95" s="75">
        <v>1.0</v>
      </c>
      <c r="AH95" s="20"/>
      <c r="AI95" s="74"/>
      <c r="AJ95" s="20">
        <f t="shared" si="9"/>
        <v>26</v>
      </c>
    </row>
    <row r="96" ht="24.0" customHeight="1">
      <c r="A96" s="1"/>
      <c r="B96" s="87"/>
      <c r="C96" s="88"/>
      <c r="D96" s="72" t="s">
        <v>45</v>
      </c>
      <c r="E96" s="110">
        <v>2.0</v>
      </c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111">
        <v>1.0</v>
      </c>
      <c r="AF96" s="73"/>
      <c r="AG96" s="73"/>
      <c r="AH96" s="73"/>
      <c r="AI96" s="73"/>
      <c r="AJ96" s="20">
        <f t="shared" si="9"/>
        <v>3</v>
      </c>
    </row>
    <row r="97" ht="24.0" customHeight="1">
      <c r="A97" s="1"/>
      <c r="B97" s="87"/>
      <c r="C97" s="88"/>
      <c r="D97" s="69" t="s">
        <v>47</v>
      </c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>
        <f t="shared" si="9"/>
        <v>0</v>
      </c>
    </row>
    <row r="98" ht="24.0" customHeight="1">
      <c r="A98" s="1"/>
      <c r="B98" s="91"/>
      <c r="C98" s="92"/>
      <c r="D98" s="72" t="s">
        <v>51</v>
      </c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111">
        <v>1.0</v>
      </c>
      <c r="Z98" s="73"/>
      <c r="AA98" s="73"/>
      <c r="AB98" s="73"/>
      <c r="AC98" s="73"/>
      <c r="AD98" s="73"/>
      <c r="AE98" s="73"/>
      <c r="AF98" s="73"/>
      <c r="AG98" s="73"/>
      <c r="AH98" s="73"/>
      <c r="AI98" s="74"/>
      <c r="AJ98" s="20">
        <f t="shared" si="9"/>
        <v>1</v>
      </c>
    </row>
    <row r="99" ht="36.0" customHeight="1">
      <c r="A99" s="63"/>
      <c r="B99" s="85" t="s">
        <v>72</v>
      </c>
      <c r="C99" s="86" t="s">
        <v>73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12"/>
    </row>
    <row r="100" ht="21.0" customHeight="1">
      <c r="A100" s="1"/>
      <c r="B100" s="113"/>
      <c r="C100" s="88">
        <f> SUM(AJ100:AJ112)</f>
        <v>2</v>
      </c>
      <c r="D100" s="69" t="s">
        <v>9</v>
      </c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20">
        <f t="shared" ref="AJ100:AJ112" si="10">SUM(E100:AI100)</f>
        <v>0</v>
      </c>
    </row>
    <row r="101" ht="24.0" customHeight="1">
      <c r="A101" s="1"/>
      <c r="B101" s="115" t="s">
        <v>74</v>
      </c>
      <c r="C101" s="88"/>
      <c r="D101" s="89" t="s">
        <v>16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116">
        <v>1.0</v>
      </c>
      <c r="AC101" s="49"/>
      <c r="AD101" s="49"/>
      <c r="AE101" s="49"/>
      <c r="AF101" s="49"/>
      <c r="AG101" s="49"/>
      <c r="AH101" s="49"/>
      <c r="AI101" s="117"/>
      <c r="AJ101" s="20">
        <f t="shared" si="10"/>
        <v>1</v>
      </c>
    </row>
    <row r="102" ht="24.0" customHeight="1">
      <c r="A102" s="1"/>
      <c r="B102" s="118"/>
      <c r="C102" s="88"/>
      <c r="D102" s="69" t="s">
        <v>54</v>
      </c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9"/>
      <c r="AC102" s="49"/>
      <c r="AD102" s="114"/>
      <c r="AE102" s="114"/>
      <c r="AF102" s="114"/>
      <c r="AG102" s="114"/>
      <c r="AH102" s="114"/>
      <c r="AI102" s="114"/>
      <c r="AJ102" s="20">
        <f t="shared" si="10"/>
        <v>0</v>
      </c>
    </row>
    <row r="103" ht="27.0" customHeight="1">
      <c r="A103" s="1"/>
      <c r="B103" s="115" t="s">
        <v>75</v>
      </c>
      <c r="C103" s="88"/>
      <c r="D103" s="89" t="s">
        <v>22</v>
      </c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116">
        <v>1.0</v>
      </c>
      <c r="AB103" s="49"/>
      <c r="AD103" s="49"/>
      <c r="AE103" s="49"/>
      <c r="AF103" s="49"/>
      <c r="AG103" s="49"/>
      <c r="AH103" s="49"/>
      <c r="AI103" s="49"/>
      <c r="AJ103" s="20">
        <f t="shared" si="10"/>
        <v>1</v>
      </c>
    </row>
    <row r="104" ht="24.0" customHeight="1">
      <c r="A104" s="1"/>
      <c r="B104" s="120"/>
      <c r="C104" s="88"/>
      <c r="D104" s="69" t="s">
        <v>25</v>
      </c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7"/>
      <c r="AI104" s="117"/>
      <c r="AJ104" s="20">
        <f t="shared" si="10"/>
        <v>0</v>
      </c>
    </row>
    <row r="105" ht="24.0" customHeight="1">
      <c r="A105" s="1"/>
      <c r="B105" s="120"/>
      <c r="C105" s="88"/>
      <c r="D105" s="89" t="s">
        <v>27</v>
      </c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20">
        <f t="shared" si="10"/>
        <v>0</v>
      </c>
    </row>
    <row r="106" ht="28.5" customHeight="1">
      <c r="A106" s="1"/>
      <c r="B106" s="120"/>
      <c r="C106" s="88"/>
      <c r="D106" s="69" t="s">
        <v>28</v>
      </c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7"/>
      <c r="AJ106" s="20">
        <f t="shared" si="10"/>
        <v>0</v>
      </c>
    </row>
    <row r="107" ht="24.0" customHeight="1">
      <c r="A107" s="1"/>
      <c r="B107" s="120"/>
      <c r="C107" s="88"/>
      <c r="D107" s="89" t="s">
        <v>37</v>
      </c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20">
        <f t="shared" si="10"/>
        <v>0</v>
      </c>
    </row>
    <row r="108" ht="24.0" customHeight="1">
      <c r="A108" s="1"/>
      <c r="B108" s="120"/>
      <c r="C108" s="88"/>
      <c r="D108" s="69" t="s">
        <v>42</v>
      </c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7"/>
      <c r="AJ108" s="20">
        <f t="shared" si="10"/>
        <v>0</v>
      </c>
    </row>
    <row r="109" ht="24.0" customHeight="1">
      <c r="A109" s="1"/>
      <c r="B109" s="120"/>
      <c r="C109" s="88"/>
      <c r="D109" s="89" t="s">
        <v>45</v>
      </c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20">
        <f t="shared" si="10"/>
        <v>0</v>
      </c>
    </row>
    <row r="110" ht="24.0" customHeight="1">
      <c r="A110" s="1"/>
      <c r="B110" s="120"/>
      <c r="C110" s="88"/>
      <c r="D110" s="69" t="s">
        <v>47</v>
      </c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20">
        <f t="shared" si="10"/>
        <v>0</v>
      </c>
    </row>
    <row r="111" ht="24.0" customHeight="1">
      <c r="A111" s="1"/>
      <c r="B111" s="120"/>
      <c r="C111" s="88"/>
      <c r="D111" s="89" t="s">
        <v>51</v>
      </c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122"/>
      <c r="AJ111" s="20">
        <f t="shared" si="10"/>
        <v>0</v>
      </c>
    </row>
    <row r="112" ht="24.0" customHeight="1">
      <c r="A112" s="1"/>
      <c r="B112" s="123"/>
      <c r="C112" s="92"/>
      <c r="D112" s="116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117"/>
      <c r="AJ112" s="20">
        <f t="shared" si="10"/>
        <v>0</v>
      </c>
    </row>
    <row r="113" ht="24.0" customHeight="1">
      <c r="A113" s="1"/>
      <c r="B113" s="124"/>
      <c r="C113" s="94"/>
      <c r="D113" s="1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09"/>
    </row>
    <row r="114" ht="24.0" customHeight="1">
      <c r="A114" s="1"/>
      <c r="B114" s="126"/>
      <c r="C114" s="94"/>
      <c r="D114" s="1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"/>
    </row>
    <row r="115" ht="24.0" customHeight="1">
      <c r="A115" s="1"/>
      <c r="B115" s="127" t="s">
        <v>76</v>
      </c>
      <c r="C115" s="94"/>
      <c r="D115" s="1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"/>
    </row>
    <row r="116" ht="24.0" customHeight="1">
      <c r="A116" s="1"/>
      <c r="B116" s="126"/>
      <c r="C116" s="94"/>
      <c r="D116" s="1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"/>
    </row>
    <row r="117" ht="24.0" customHeight="1">
      <c r="A117" s="1"/>
      <c r="B117" s="126"/>
      <c r="C117" s="94"/>
      <c r="D117" s="1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"/>
    </row>
    <row r="118" ht="24.0" customHeight="1">
      <c r="A118" s="1"/>
      <c r="B118" s="126"/>
      <c r="C118" s="94"/>
      <c r="D118" s="1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"/>
    </row>
    <row r="119" ht="24.0" customHeight="1">
      <c r="A119" s="1"/>
      <c r="B119" s="126"/>
      <c r="C119" s="94"/>
      <c r="D119" s="1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"/>
    </row>
    <row r="120" ht="24.0" customHeight="1">
      <c r="A120" s="1"/>
      <c r="B120" s="126"/>
      <c r="C120" s="94"/>
      <c r="D120" s="1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"/>
    </row>
    <row r="121" ht="24.0" customHeight="1">
      <c r="A121" s="1"/>
      <c r="B121" s="126"/>
      <c r="C121" s="94"/>
      <c r="D121" s="1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"/>
    </row>
    <row r="122" ht="24.0" customHeight="1">
      <c r="A122" s="1"/>
      <c r="B122" s="126"/>
      <c r="C122" s="94"/>
      <c r="D122" s="1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"/>
    </row>
    <row r="123" ht="24.0" customHeight="1">
      <c r="A123" s="1"/>
      <c r="B123" s="126"/>
      <c r="C123" s="94"/>
      <c r="D123" s="1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"/>
    </row>
    <row r="124" ht="24.0" customHeight="1">
      <c r="A124" s="1"/>
      <c r="B124" s="126"/>
      <c r="C124" s="94"/>
      <c r="D124" s="1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"/>
    </row>
    <row r="125" ht="24.0" customHeight="1">
      <c r="A125" s="1"/>
      <c r="B125" s="126"/>
      <c r="C125" s="94"/>
      <c r="D125" s="1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"/>
    </row>
    <row r="126" ht="24.0" customHeight="1">
      <c r="A126" s="1"/>
      <c r="B126" s="126"/>
      <c r="C126" s="94"/>
      <c r="D126" s="1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"/>
    </row>
    <row r="127" ht="24.0" customHeight="1">
      <c r="A127" s="1"/>
      <c r="B127" s="126"/>
      <c r="C127" s="94"/>
      <c r="D127" s="1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"/>
    </row>
    <row r="128" ht="24.0" customHeight="1">
      <c r="A128" s="1"/>
      <c r="B128" s="126"/>
      <c r="C128" s="94"/>
      <c r="D128" s="1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"/>
    </row>
    <row r="129" ht="24.0" customHeight="1">
      <c r="A129" s="1"/>
      <c r="B129" s="126"/>
      <c r="C129" s="94"/>
      <c r="D129" s="1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"/>
    </row>
    <row r="130" ht="24.0" customHeight="1">
      <c r="A130" s="1"/>
      <c r="B130" s="126"/>
      <c r="C130" s="94"/>
      <c r="D130" s="1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"/>
    </row>
    <row r="131" ht="24.0" customHeight="1">
      <c r="A131" s="1"/>
      <c r="B131" s="126"/>
      <c r="C131" s="94"/>
      <c r="D131" s="1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"/>
    </row>
    <row r="132" ht="24.0" customHeight="1">
      <c r="A132" s="1"/>
      <c r="B132" s="126"/>
      <c r="C132" s="94"/>
      <c r="D132" s="1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"/>
    </row>
    <row r="133" ht="24.0" customHeight="1">
      <c r="A133" s="1"/>
      <c r="B133" s="126"/>
      <c r="C133" s="94"/>
      <c r="D133" s="1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"/>
    </row>
    <row r="134" ht="24.0" customHeight="1">
      <c r="A134" s="1"/>
      <c r="B134" s="126"/>
      <c r="C134" s="94"/>
      <c r="D134" s="1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"/>
    </row>
    <row r="135" ht="24.0" customHeight="1">
      <c r="A135" s="1"/>
      <c r="B135" s="126"/>
      <c r="C135" s="94"/>
      <c r="D135" s="1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"/>
    </row>
    <row r="136" ht="24.0" customHeight="1">
      <c r="A136" s="1"/>
      <c r="B136" s="126"/>
      <c r="C136" s="94"/>
      <c r="D136" s="1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"/>
    </row>
    <row r="137" ht="24.0" customHeight="1">
      <c r="A137" s="1"/>
      <c r="B137" s="126"/>
      <c r="C137" s="94"/>
      <c r="D137" s="1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"/>
    </row>
    <row r="138" ht="24.0" customHeight="1">
      <c r="A138" s="1"/>
      <c r="B138" s="126"/>
      <c r="C138" s="94"/>
      <c r="D138" s="1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"/>
    </row>
    <row r="139" ht="24.0" customHeight="1">
      <c r="A139" s="1"/>
      <c r="B139" s="126"/>
      <c r="C139" s="94"/>
      <c r="D139" s="1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"/>
    </row>
    <row r="140" ht="24.0" customHeight="1">
      <c r="A140" s="1"/>
      <c r="B140" s="126"/>
      <c r="C140" s="94"/>
      <c r="D140" s="1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"/>
    </row>
    <row r="141" ht="24.0" customHeight="1">
      <c r="A141" s="1"/>
      <c r="B141" s="126"/>
      <c r="C141" s="94"/>
      <c r="D141" s="1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"/>
    </row>
    <row r="142" ht="24.0" customHeight="1">
      <c r="A142" s="1"/>
      <c r="B142" s="126"/>
      <c r="C142" s="94"/>
      <c r="D142" s="1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"/>
    </row>
    <row r="143" ht="24.0" customHeight="1">
      <c r="A143" s="1"/>
      <c r="B143" s="126"/>
      <c r="C143" s="94"/>
      <c r="D143" s="1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"/>
    </row>
    <row r="144" ht="24.0" customHeight="1">
      <c r="A144" s="1"/>
      <c r="B144" s="126"/>
      <c r="C144" s="94"/>
      <c r="D144" s="1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"/>
    </row>
    <row r="145" ht="24.0" customHeight="1">
      <c r="A145" s="1"/>
      <c r="B145" s="126"/>
      <c r="C145" s="94"/>
      <c r="D145" s="1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"/>
    </row>
    <row r="146" ht="24.0" customHeight="1">
      <c r="A146" s="1"/>
      <c r="B146" s="126"/>
      <c r="C146" s="94"/>
      <c r="D146" s="1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"/>
    </row>
    <row r="147" ht="24.0" customHeight="1">
      <c r="A147" s="1"/>
      <c r="B147" s="126"/>
      <c r="C147" s="94"/>
      <c r="D147" s="1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"/>
    </row>
    <row r="148" ht="24.0" customHeight="1">
      <c r="A148" s="1"/>
      <c r="B148" s="126"/>
      <c r="C148" s="94"/>
      <c r="D148" s="1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"/>
    </row>
    <row r="149" ht="24.0" customHeight="1">
      <c r="A149" s="1"/>
      <c r="B149" s="126"/>
      <c r="C149" s="94"/>
      <c r="D149" s="1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"/>
    </row>
    <row r="150" ht="24.0" customHeight="1">
      <c r="A150" s="1"/>
      <c r="B150" s="126"/>
      <c r="C150" s="94"/>
      <c r="D150" s="1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"/>
    </row>
    <row r="151" ht="24.0" customHeight="1">
      <c r="A151" s="1"/>
      <c r="B151" s="126"/>
      <c r="C151" s="94"/>
      <c r="D151" s="1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"/>
    </row>
    <row r="152" ht="24.0" customHeight="1">
      <c r="A152" s="1"/>
      <c r="B152" s="126"/>
      <c r="C152" s="94"/>
      <c r="D152" s="1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"/>
    </row>
    <row r="153" ht="24.0" customHeight="1">
      <c r="A153" s="1"/>
      <c r="B153" s="126"/>
      <c r="C153" s="94"/>
      <c r="D153" s="1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"/>
    </row>
    <row r="154" ht="24.0" customHeight="1">
      <c r="A154" s="1"/>
      <c r="B154" s="126"/>
      <c r="C154" s="94"/>
      <c r="D154" s="1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"/>
    </row>
    <row r="155" ht="24.0" customHeight="1">
      <c r="A155" s="1"/>
      <c r="B155" s="126"/>
      <c r="C155" s="94"/>
      <c r="D155" s="1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"/>
    </row>
    <row r="156" ht="24.0" customHeight="1">
      <c r="A156" s="1"/>
      <c r="B156" s="126"/>
      <c r="C156" s="94"/>
      <c r="D156" s="1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"/>
    </row>
    <row r="157" ht="24.0" customHeight="1">
      <c r="A157" s="1"/>
      <c r="B157" s="126"/>
      <c r="C157" s="94"/>
      <c r="D157" s="1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"/>
    </row>
    <row r="158" ht="24.0" customHeight="1">
      <c r="A158" s="1"/>
      <c r="B158" s="126"/>
      <c r="C158" s="94"/>
      <c r="D158" s="1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"/>
    </row>
    <row r="159" ht="24.0" customHeight="1">
      <c r="A159" s="1"/>
      <c r="B159" s="126"/>
      <c r="C159" s="94"/>
      <c r="D159" s="1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"/>
    </row>
    <row r="160" ht="24.0" customHeight="1">
      <c r="A160" s="1"/>
      <c r="B160" s="126"/>
      <c r="C160" s="94"/>
      <c r="D160" s="1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"/>
    </row>
    <row r="161" ht="24.0" customHeight="1">
      <c r="A161" s="1"/>
      <c r="B161" s="126"/>
      <c r="C161" s="94"/>
      <c r="D161" s="1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"/>
    </row>
    <row r="162" ht="24.0" customHeight="1">
      <c r="A162" s="1"/>
      <c r="B162" s="126"/>
      <c r="C162" s="94"/>
      <c r="D162" s="1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"/>
    </row>
    <row r="163" ht="24.0" customHeight="1">
      <c r="A163" s="1"/>
      <c r="B163" s="126"/>
      <c r="C163" s="94"/>
      <c r="D163" s="1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"/>
    </row>
    <row r="164" ht="24.0" customHeight="1">
      <c r="A164" s="1"/>
      <c r="B164" s="126"/>
      <c r="C164" s="94"/>
      <c r="D164" s="1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"/>
    </row>
    <row r="165" ht="24.0" customHeight="1">
      <c r="A165" s="1"/>
      <c r="B165" s="126"/>
      <c r="C165" s="94"/>
      <c r="D165" s="1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"/>
    </row>
    <row r="166" ht="24.0" customHeight="1">
      <c r="A166" s="1"/>
      <c r="B166" s="126"/>
      <c r="C166" s="94"/>
      <c r="D166" s="1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"/>
    </row>
    <row r="167" ht="24.0" customHeight="1">
      <c r="A167" s="1"/>
      <c r="B167" s="126"/>
      <c r="C167" s="94"/>
      <c r="D167" s="1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"/>
    </row>
    <row r="168" ht="24.0" customHeight="1">
      <c r="A168" s="1"/>
      <c r="B168" s="126"/>
      <c r="C168" s="94"/>
      <c r="D168" s="1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"/>
    </row>
    <row r="169" ht="24.0" customHeight="1">
      <c r="A169" s="1"/>
      <c r="B169" s="126"/>
      <c r="C169" s="94"/>
      <c r="D169" s="1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"/>
    </row>
    <row r="170" ht="24.0" customHeight="1">
      <c r="A170" s="1"/>
      <c r="B170" s="126"/>
      <c r="C170" s="94"/>
      <c r="D170" s="1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"/>
    </row>
    <row r="171" ht="24.0" customHeight="1">
      <c r="A171" s="1"/>
      <c r="B171" s="126"/>
      <c r="C171" s="94"/>
      <c r="D171" s="1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"/>
    </row>
    <row r="172" ht="24.0" customHeight="1">
      <c r="A172" s="1"/>
      <c r="B172" s="126"/>
      <c r="C172" s="94"/>
      <c r="D172" s="1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"/>
    </row>
    <row r="173" ht="24.0" customHeight="1">
      <c r="A173" s="1"/>
      <c r="B173" s="126"/>
      <c r="C173" s="94"/>
      <c r="D173" s="1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"/>
    </row>
    <row r="174" ht="24.0" customHeight="1">
      <c r="A174" s="1"/>
      <c r="B174" s="126"/>
      <c r="C174" s="94"/>
      <c r="D174" s="1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"/>
    </row>
    <row r="175" ht="24.0" customHeight="1">
      <c r="A175" s="1"/>
      <c r="B175" s="126"/>
      <c r="C175" s="94"/>
      <c r="D175" s="1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"/>
    </row>
    <row r="176" ht="24.0" customHeight="1">
      <c r="A176" s="1"/>
      <c r="B176" s="126"/>
      <c r="C176" s="94"/>
      <c r="D176" s="1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"/>
    </row>
    <row r="177" ht="24.0" customHeight="1">
      <c r="A177" s="1"/>
      <c r="B177" s="126"/>
      <c r="C177" s="94"/>
      <c r="D177" s="1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"/>
    </row>
    <row r="178" ht="24.0" customHeight="1">
      <c r="A178" s="1"/>
      <c r="B178" s="126"/>
      <c r="C178" s="94"/>
      <c r="D178" s="1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"/>
    </row>
    <row r="179" ht="24.0" customHeight="1">
      <c r="A179" s="1"/>
      <c r="B179" s="126"/>
      <c r="C179" s="94"/>
      <c r="D179" s="1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"/>
    </row>
    <row r="180" ht="24.0" customHeight="1">
      <c r="A180" s="1"/>
      <c r="B180" s="126"/>
      <c r="C180" s="94"/>
      <c r="D180" s="1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"/>
    </row>
    <row r="181" ht="24.0" customHeight="1">
      <c r="A181" s="1"/>
      <c r="B181" s="126"/>
      <c r="C181" s="94"/>
      <c r="D181" s="1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"/>
    </row>
    <row r="182" ht="24.0" customHeight="1">
      <c r="A182" s="1"/>
      <c r="B182" s="126"/>
      <c r="C182" s="94"/>
      <c r="D182" s="1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"/>
    </row>
    <row r="183" ht="24.0" customHeight="1">
      <c r="A183" s="1"/>
      <c r="B183" s="126"/>
      <c r="C183" s="94"/>
      <c r="D183" s="1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"/>
    </row>
    <row r="184" ht="24.0" customHeight="1">
      <c r="A184" s="1"/>
      <c r="B184" s="126"/>
      <c r="C184" s="94"/>
      <c r="D184" s="1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"/>
    </row>
    <row r="185" ht="24.0" customHeight="1">
      <c r="A185" s="1"/>
      <c r="B185" s="126"/>
      <c r="C185" s="94"/>
      <c r="D185" s="1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"/>
    </row>
    <row r="186" ht="24.0" customHeight="1">
      <c r="A186" s="1"/>
      <c r="B186" s="126"/>
      <c r="C186" s="94"/>
      <c r="D186" s="1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"/>
    </row>
    <row r="187" ht="24.0" customHeight="1">
      <c r="A187" s="1"/>
      <c r="B187" s="126"/>
      <c r="C187" s="94"/>
      <c r="D187" s="1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"/>
    </row>
    <row r="188" ht="24.0" customHeight="1">
      <c r="A188" s="1"/>
      <c r="B188" s="126"/>
      <c r="C188" s="94"/>
      <c r="D188" s="1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"/>
    </row>
    <row r="189" ht="24.0" customHeight="1">
      <c r="A189" s="1"/>
      <c r="B189" s="126"/>
      <c r="C189" s="94"/>
      <c r="D189" s="1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"/>
    </row>
    <row r="190" ht="24.0" customHeight="1">
      <c r="A190" s="1"/>
      <c r="B190" s="126"/>
      <c r="C190" s="94"/>
      <c r="D190" s="1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"/>
    </row>
    <row r="191" ht="24.0" customHeight="1">
      <c r="A191" s="1"/>
      <c r="B191" s="126"/>
      <c r="C191" s="94"/>
      <c r="D191" s="1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"/>
    </row>
    <row r="192" ht="24.0" customHeight="1">
      <c r="A192" s="1"/>
      <c r="B192" s="126"/>
      <c r="C192" s="94"/>
      <c r="D192" s="1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"/>
    </row>
    <row r="193" ht="24.0" customHeight="1">
      <c r="A193" s="1"/>
      <c r="B193" s="126"/>
      <c r="C193" s="94"/>
      <c r="D193" s="1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"/>
    </row>
    <row r="194" ht="24.0" customHeight="1">
      <c r="A194" s="1"/>
      <c r="B194" s="126"/>
      <c r="C194" s="94"/>
      <c r="D194" s="1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"/>
    </row>
    <row r="195" ht="24.0" customHeight="1">
      <c r="A195" s="1"/>
      <c r="B195" s="126"/>
      <c r="C195" s="94"/>
      <c r="D195" s="1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"/>
    </row>
    <row r="196" ht="24.0" customHeight="1">
      <c r="A196" s="1"/>
      <c r="B196" s="126"/>
      <c r="C196" s="94"/>
      <c r="D196" s="1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"/>
    </row>
    <row r="197" ht="24.0" customHeight="1">
      <c r="A197" s="1"/>
      <c r="B197" s="126"/>
      <c r="C197" s="94"/>
      <c r="D197" s="1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"/>
    </row>
    <row r="198" ht="24.0" customHeight="1">
      <c r="A198" s="1"/>
      <c r="B198" s="126"/>
      <c r="C198" s="94"/>
      <c r="D198" s="1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"/>
    </row>
    <row r="199" ht="24.0" customHeight="1">
      <c r="A199" s="1"/>
      <c r="B199" s="126"/>
      <c r="C199" s="94"/>
      <c r="D199" s="1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"/>
    </row>
    <row r="200" ht="24.0" customHeight="1">
      <c r="A200" s="1"/>
      <c r="B200" s="126"/>
      <c r="C200" s="94"/>
      <c r="D200" s="1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"/>
    </row>
    <row r="201" ht="24.0" customHeight="1">
      <c r="A201" s="1"/>
      <c r="B201" s="126"/>
      <c r="C201" s="94"/>
      <c r="D201" s="1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"/>
    </row>
    <row r="202" ht="24.0" customHeight="1">
      <c r="A202" s="1"/>
      <c r="B202" s="126"/>
      <c r="C202" s="94"/>
      <c r="D202" s="1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"/>
    </row>
    <row r="203" ht="24.0" customHeight="1">
      <c r="A203" s="1"/>
      <c r="B203" s="126"/>
      <c r="C203" s="94"/>
      <c r="D203" s="1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"/>
    </row>
    <row r="204" ht="24.0" customHeight="1">
      <c r="A204" s="1"/>
      <c r="B204" s="126"/>
      <c r="C204" s="94"/>
      <c r="D204" s="1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"/>
    </row>
    <row r="205" ht="24.0" customHeight="1">
      <c r="A205" s="1"/>
      <c r="B205" s="126"/>
      <c r="C205" s="94"/>
      <c r="D205" s="1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"/>
    </row>
    <row r="206" ht="24.0" customHeight="1">
      <c r="A206" s="1"/>
      <c r="B206" s="126"/>
      <c r="C206" s="94"/>
      <c r="D206" s="1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"/>
    </row>
    <row r="207" ht="24.0" customHeight="1">
      <c r="A207" s="1"/>
      <c r="B207" s="126"/>
      <c r="C207" s="94"/>
      <c r="D207" s="1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"/>
    </row>
    <row r="208" ht="24.0" customHeight="1">
      <c r="A208" s="1"/>
      <c r="B208" s="126"/>
      <c r="C208" s="94"/>
      <c r="D208" s="1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"/>
    </row>
    <row r="209" ht="24.0" customHeight="1">
      <c r="A209" s="1"/>
      <c r="B209" s="126"/>
      <c r="C209" s="94"/>
      <c r="D209" s="1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"/>
    </row>
    <row r="210" ht="24.0" customHeight="1">
      <c r="A210" s="1"/>
      <c r="B210" s="126"/>
      <c r="C210" s="94"/>
      <c r="D210" s="1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"/>
    </row>
    <row r="211" ht="24.0" customHeight="1">
      <c r="A211" s="1"/>
      <c r="B211" s="126"/>
      <c r="C211" s="94"/>
      <c r="D211" s="1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"/>
    </row>
    <row r="212" ht="24.0" customHeight="1">
      <c r="A212" s="1"/>
      <c r="B212" s="126"/>
      <c r="C212" s="94"/>
      <c r="D212" s="1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"/>
    </row>
    <row r="213" ht="24.0" customHeight="1">
      <c r="A213" s="1"/>
      <c r="B213" s="126"/>
      <c r="C213" s="94"/>
      <c r="D213" s="1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"/>
    </row>
    <row r="214" ht="24.0" customHeight="1">
      <c r="A214" s="1"/>
      <c r="B214" s="126"/>
      <c r="C214" s="94"/>
      <c r="D214" s="1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"/>
    </row>
    <row r="215" ht="24.0" customHeight="1">
      <c r="A215" s="1"/>
      <c r="B215" s="126"/>
      <c r="C215" s="94"/>
      <c r="D215" s="1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"/>
    </row>
    <row r="216" ht="24.0" customHeight="1">
      <c r="A216" s="1"/>
      <c r="B216" s="126"/>
      <c r="C216" s="94"/>
      <c r="D216" s="1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"/>
    </row>
    <row r="217" ht="24.0" customHeight="1">
      <c r="A217" s="1"/>
      <c r="B217" s="126"/>
      <c r="C217" s="94"/>
      <c r="D217" s="1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"/>
    </row>
    <row r="218" ht="24.0" customHeight="1">
      <c r="A218" s="1"/>
      <c r="B218" s="126"/>
      <c r="C218" s="94"/>
      <c r="D218" s="1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"/>
    </row>
    <row r="219" ht="24.0" customHeight="1">
      <c r="A219" s="1"/>
      <c r="B219" s="126"/>
      <c r="C219" s="94"/>
      <c r="D219" s="1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"/>
    </row>
    <row r="220" ht="24.0" customHeight="1">
      <c r="A220" s="1"/>
      <c r="B220" s="126"/>
      <c r="C220" s="94"/>
      <c r="D220" s="1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"/>
    </row>
    <row r="221" ht="24.0" customHeight="1">
      <c r="A221" s="1"/>
      <c r="B221" s="126"/>
      <c r="C221" s="94"/>
      <c r="D221" s="1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"/>
    </row>
    <row r="222" ht="24.0" customHeight="1">
      <c r="A222" s="1"/>
      <c r="B222" s="126"/>
      <c r="C222" s="94"/>
      <c r="D222" s="1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"/>
    </row>
    <row r="223" ht="24.0" customHeight="1">
      <c r="A223" s="1"/>
      <c r="B223" s="126"/>
      <c r="C223" s="94"/>
      <c r="D223" s="1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"/>
    </row>
    <row r="224" ht="24.0" customHeight="1">
      <c r="A224" s="1"/>
      <c r="B224" s="126"/>
      <c r="C224" s="94"/>
      <c r="D224" s="1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"/>
    </row>
    <row r="225" ht="24.0" customHeight="1">
      <c r="A225" s="1"/>
      <c r="B225" s="126"/>
      <c r="C225" s="94"/>
      <c r="D225" s="1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"/>
    </row>
    <row r="226" ht="24.0" customHeight="1">
      <c r="A226" s="1"/>
      <c r="B226" s="126"/>
      <c r="C226" s="94"/>
      <c r="D226" s="1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"/>
    </row>
    <row r="227" ht="24.0" customHeight="1">
      <c r="A227" s="1"/>
      <c r="B227" s="126"/>
      <c r="C227" s="94"/>
      <c r="D227" s="1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"/>
    </row>
    <row r="228" ht="24.0" customHeight="1">
      <c r="A228" s="1"/>
      <c r="B228" s="126"/>
      <c r="C228" s="94"/>
      <c r="D228" s="1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"/>
    </row>
    <row r="229" ht="24.0" customHeight="1">
      <c r="A229" s="1"/>
      <c r="B229" s="126"/>
      <c r="C229" s="94"/>
      <c r="D229" s="1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"/>
    </row>
    <row r="230" ht="24.0" customHeight="1">
      <c r="A230" s="1"/>
      <c r="B230" s="126"/>
      <c r="C230" s="94"/>
      <c r="D230" s="1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"/>
    </row>
    <row r="231" ht="24.0" customHeight="1">
      <c r="A231" s="1"/>
      <c r="B231" s="126"/>
      <c r="C231" s="94"/>
      <c r="D231" s="1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"/>
    </row>
    <row r="232" ht="24.0" customHeight="1">
      <c r="A232" s="1"/>
      <c r="B232" s="126"/>
      <c r="C232" s="94"/>
      <c r="D232" s="1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"/>
    </row>
    <row r="233" ht="24.0" customHeight="1">
      <c r="A233" s="1"/>
      <c r="B233" s="126"/>
      <c r="C233" s="94"/>
      <c r="D233" s="1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"/>
    </row>
    <row r="234" ht="24.0" customHeight="1">
      <c r="A234" s="1"/>
      <c r="B234" s="126"/>
      <c r="C234" s="94"/>
      <c r="D234" s="1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"/>
    </row>
    <row r="235" ht="24.0" customHeight="1">
      <c r="A235" s="1"/>
      <c r="B235" s="126"/>
      <c r="C235" s="94"/>
      <c r="D235" s="1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"/>
    </row>
    <row r="236" ht="24.0" customHeight="1">
      <c r="A236" s="1"/>
      <c r="B236" s="126"/>
      <c r="C236" s="94"/>
      <c r="D236" s="1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"/>
    </row>
    <row r="237" ht="24.0" customHeight="1">
      <c r="A237" s="1"/>
      <c r="B237" s="126"/>
      <c r="C237" s="94"/>
      <c r="D237" s="1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"/>
    </row>
    <row r="238" ht="24.0" customHeight="1">
      <c r="A238" s="1"/>
      <c r="B238" s="126"/>
      <c r="C238" s="94"/>
      <c r="D238" s="1"/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"/>
    </row>
    <row r="239" ht="24.0" customHeight="1">
      <c r="A239" s="1"/>
      <c r="B239" s="126"/>
      <c r="C239" s="94"/>
      <c r="D239" s="1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"/>
    </row>
    <row r="240" ht="24.0" customHeight="1">
      <c r="A240" s="1"/>
      <c r="B240" s="126"/>
      <c r="C240" s="94"/>
      <c r="D240" s="1"/>
      <c r="E240" s="125"/>
      <c r="F240" s="125"/>
      <c r="G240" s="125"/>
      <c r="H240" s="125"/>
      <c r="I240" s="125"/>
      <c r="J240" s="125"/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/>
      <c r="AJ240" s="1"/>
    </row>
    <row r="241" ht="24.0" customHeight="1">
      <c r="A241" s="1"/>
      <c r="B241" s="126"/>
      <c r="C241" s="94"/>
      <c r="D241" s="1"/>
      <c r="E241" s="125"/>
      <c r="F241" s="125"/>
      <c r="G241" s="125"/>
      <c r="H241" s="125"/>
      <c r="I241" s="125"/>
      <c r="J241" s="125"/>
      <c r="K241" s="125"/>
      <c r="L241" s="125"/>
      <c r="M241" s="125"/>
      <c r="N241" s="125"/>
      <c r="O241" s="125"/>
      <c r="P241" s="125"/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  <c r="AJ241" s="1"/>
    </row>
    <row r="242" ht="24.0" customHeight="1">
      <c r="A242" s="1"/>
      <c r="B242" s="126"/>
      <c r="C242" s="94"/>
      <c r="D242" s="1"/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"/>
    </row>
    <row r="243" ht="24.0" customHeight="1">
      <c r="A243" s="1"/>
      <c r="B243" s="126"/>
      <c r="C243" s="94"/>
      <c r="D243" s="1"/>
      <c r="E243" s="125"/>
      <c r="F243" s="125"/>
      <c r="G243" s="125"/>
      <c r="H243" s="125"/>
      <c r="I243" s="125"/>
      <c r="J243" s="125"/>
      <c r="K243" s="125"/>
      <c r="L243" s="125"/>
      <c r="M243" s="125"/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  <c r="AJ243" s="1"/>
    </row>
    <row r="244" ht="24.0" customHeight="1">
      <c r="A244" s="1"/>
      <c r="B244" s="126"/>
      <c r="C244" s="94"/>
      <c r="D244" s="1"/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"/>
    </row>
    <row r="245" ht="24.0" customHeight="1">
      <c r="A245" s="1"/>
      <c r="B245" s="126"/>
      <c r="C245" s="94"/>
      <c r="D245" s="1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"/>
    </row>
    <row r="246" ht="24.0" customHeight="1">
      <c r="A246" s="1"/>
      <c r="B246" s="126"/>
      <c r="C246" s="94"/>
      <c r="D246" s="1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"/>
    </row>
    <row r="247" ht="24.0" customHeight="1">
      <c r="A247" s="1"/>
      <c r="B247" s="126"/>
      <c r="C247" s="94"/>
      <c r="D247" s="1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"/>
    </row>
    <row r="248" ht="24.0" customHeight="1">
      <c r="A248" s="1"/>
      <c r="B248" s="126"/>
      <c r="C248" s="94"/>
      <c r="D248" s="1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"/>
    </row>
    <row r="249" ht="24.0" customHeight="1">
      <c r="A249" s="1"/>
      <c r="B249" s="126"/>
      <c r="C249" s="94"/>
      <c r="D249" s="1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125"/>
      <c r="P249" s="125"/>
      <c r="Q249" s="125"/>
      <c r="R249" s="125"/>
      <c r="S249" s="125"/>
      <c r="T249" s="125"/>
      <c r="U249" s="125"/>
      <c r="V249" s="125"/>
      <c r="W249" s="125"/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"/>
    </row>
    <row r="250" ht="24.0" customHeight="1">
      <c r="A250" s="1"/>
      <c r="B250" s="126"/>
      <c r="C250" s="94"/>
      <c r="D250" s="1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"/>
    </row>
    <row r="251" ht="24.0" customHeight="1">
      <c r="A251" s="1"/>
      <c r="B251" s="126"/>
      <c r="C251" s="94"/>
      <c r="D251" s="1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"/>
    </row>
    <row r="252" ht="24.0" customHeight="1">
      <c r="A252" s="1"/>
      <c r="B252" s="126"/>
      <c r="C252" s="94"/>
      <c r="D252" s="1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"/>
    </row>
    <row r="253" ht="24.0" customHeight="1">
      <c r="A253" s="1"/>
      <c r="B253" s="126"/>
      <c r="C253" s="94"/>
      <c r="D253" s="1"/>
      <c r="E253" s="125"/>
      <c r="F253" s="125"/>
      <c r="G253" s="125"/>
      <c r="H253" s="125"/>
      <c r="I253" s="125"/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"/>
    </row>
    <row r="254" ht="24.0" customHeight="1">
      <c r="A254" s="1"/>
      <c r="B254" s="126"/>
      <c r="C254" s="94"/>
      <c r="D254" s="1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"/>
    </row>
    <row r="255" ht="24.0" customHeight="1">
      <c r="A255" s="1"/>
      <c r="B255" s="126"/>
      <c r="C255" s="94"/>
      <c r="D255" s="1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"/>
    </row>
    <row r="256" ht="24.0" customHeight="1">
      <c r="A256" s="1"/>
      <c r="B256" s="126"/>
      <c r="C256" s="94"/>
      <c r="D256" s="1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125"/>
      <c r="AC256" s="125"/>
      <c r="AD256" s="125"/>
      <c r="AE256" s="125"/>
      <c r="AF256" s="125"/>
      <c r="AG256" s="125"/>
      <c r="AH256" s="125"/>
      <c r="AI256" s="125"/>
      <c r="AJ256" s="1"/>
    </row>
    <row r="257" ht="24.0" customHeight="1">
      <c r="A257" s="1"/>
      <c r="B257" s="126"/>
      <c r="C257" s="94"/>
      <c r="D257" s="1"/>
      <c r="E257" s="125"/>
      <c r="F257" s="125"/>
      <c r="G257" s="125"/>
      <c r="H257" s="125"/>
      <c r="I257" s="125"/>
      <c r="J257" s="125"/>
      <c r="K257" s="125"/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/>
      <c r="Z257" s="125"/>
      <c r="AA257" s="125"/>
      <c r="AB257" s="125"/>
      <c r="AC257" s="125"/>
      <c r="AD257" s="125"/>
      <c r="AE257" s="125"/>
      <c r="AF257" s="125"/>
      <c r="AG257" s="125"/>
      <c r="AH257" s="125"/>
      <c r="AI257" s="125"/>
      <c r="AJ257" s="1"/>
    </row>
    <row r="258" ht="24.0" customHeight="1">
      <c r="A258" s="1"/>
      <c r="B258" s="126"/>
      <c r="C258" s="94"/>
      <c r="D258" s="1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/>
      <c r="AI258" s="125"/>
      <c r="AJ258" s="1"/>
    </row>
    <row r="259" ht="24.0" customHeight="1">
      <c r="A259" s="1"/>
      <c r="B259" s="126"/>
      <c r="C259" s="94"/>
      <c r="D259" s="1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"/>
    </row>
    <row r="260" ht="24.0" customHeight="1">
      <c r="A260" s="1"/>
      <c r="B260" s="126"/>
      <c r="C260" s="94"/>
      <c r="D260" s="1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"/>
    </row>
    <row r="261" ht="24.0" customHeight="1">
      <c r="A261" s="1"/>
      <c r="B261" s="126"/>
      <c r="C261" s="94"/>
      <c r="D261" s="1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  <c r="AJ261" s="1"/>
    </row>
    <row r="262" ht="24.0" customHeight="1">
      <c r="A262" s="1"/>
      <c r="B262" s="126"/>
      <c r="C262" s="94"/>
      <c r="D262" s="1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/>
      <c r="AG262" s="125"/>
      <c r="AH262" s="125"/>
      <c r="AI262" s="125"/>
      <c r="AJ262" s="1"/>
    </row>
    <row r="263" ht="24.0" customHeight="1">
      <c r="A263" s="1"/>
      <c r="B263" s="126"/>
      <c r="C263" s="94"/>
      <c r="D263" s="1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/>
      <c r="AC263" s="125"/>
      <c r="AD263" s="125"/>
      <c r="AE263" s="125"/>
      <c r="AF263" s="125"/>
      <c r="AG263" s="125"/>
      <c r="AH263" s="125"/>
      <c r="AI263" s="125"/>
      <c r="AJ263" s="1"/>
    </row>
    <row r="264" ht="24.0" customHeight="1">
      <c r="A264" s="1"/>
      <c r="B264" s="126"/>
      <c r="C264" s="94"/>
      <c r="D264" s="1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  <c r="AJ264" s="1"/>
    </row>
    <row r="265" ht="24.0" customHeight="1">
      <c r="A265" s="1"/>
      <c r="B265" s="126"/>
      <c r="C265" s="94"/>
      <c r="D265" s="1"/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/>
      <c r="U265" s="125"/>
      <c r="V265" s="125"/>
      <c r="W265" s="125"/>
      <c r="X265" s="125"/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/>
      <c r="AI265" s="125"/>
      <c r="AJ265" s="1"/>
    </row>
    <row r="266" ht="24.0" customHeight="1">
      <c r="A266" s="1"/>
      <c r="B266" s="126"/>
      <c r="C266" s="94"/>
      <c r="D266" s="1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  <c r="AJ266" s="1"/>
    </row>
    <row r="267" ht="24.0" customHeight="1">
      <c r="A267" s="1"/>
      <c r="B267" s="126"/>
      <c r="C267" s="94"/>
      <c r="D267" s="1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  <c r="AJ267" s="1"/>
    </row>
    <row r="268" ht="24.0" customHeight="1">
      <c r="A268" s="1"/>
      <c r="B268" s="126"/>
      <c r="C268" s="94"/>
      <c r="D268" s="1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/>
      <c r="AD268" s="125"/>
      <c r="AE268" s="125"/>
      <c r="AF268" s="125"/>
      <c r="AG268" s="125"/>
      <c r="AH268" s="125"/>
      <c r="AI268" s="125"/>
      <c r="AJ268" s="1"/>
    </row>
    <row r="269" ht="24.0" customHeight="1">
      <c r="A269" s="1"/>
      <c r="B269" s="126"/>
      <c r="C269" s="94"/>
      <c r="D269" s="1"/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  <c r="AJ269" s="1"/>
    </row>
    <row r="270" ht="24.0" customHeight="1">
      <c r="A270" s="1"/>
      <c r="B270" s="126"/>
      <c r="C270" s="94"/>
      <c r="D270" s="1"/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  <c r="AA270" s="125"/>
      <c r="AB270" s="125"/>
      <c r="AC270" s="125"/>
      <c r="AD270" s="125"/>
      <c r="AE270" s="125"/>
      <c r="AF270" s="125"/>
      <c r="AG270" s="125"/>
      <c r="AH270" s="125"/>
      <c r="AI270" s="125"/>
      <c r="AJ270" s="1"/>
    </row>
    <row r="271" ht="24.0" customHeight="1">
      <c r="A271" s="1"/>
      <c r="B271" s="126"/>
      <c r="C271" s="94"/>
      <c r="D271" s="1"/>
      <c r="E271" s="125"/>
      <c r="F271" s="125"/>
      <c r="G271" s="125"/>
      <c r="H271" s="125"/>
      <c r="I271" s="125"/>
      <c r="J271" s="125"/>
      <c r="K271" s="125"/>
      <c r="L271" s="125"/>
      <c r="M271" s="125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  <c r="AA271" s="125"/>
      <c r="AB271" s="125"/>
      <c r="AC271" s="125"/>
      <c r="AD271" s="125"/>
      <c r="AE271" s="125"/>
      <c r="AF271" s="125"/>
      <c r="AG271" s="125"/>
      <c r="AH271" s="125"/>
      <c r="AI271" s="125"/>
      <c r="AJ271" s="1"/>
    </row>
    <row r="272" ht="24.0" customHeight="1">
      <c r="A272" s="1"/>
      <c r="B272" s="126"/>
      <c r="C272" s="94"/>
      <c r="D272" s="1"/>
      <c r="E272" s="125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"/>
    </row>
    <row r="273" ht="24.0" customHeight="1">
      <c r="A273" s="1"/>
      <c r="B273" s="126"/>
      <c r="C273" s="94"/>
      <c r="D273" s="1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"/>
    </row>
    <row r="274" ht="24.0" customHeight="1">
      <c r="A274" s="1"/>
      <c r="B274" s="126"/>
      <c r="C274" s="94"/>
      <c r="D274" s="1"/>
      <c r="E274" s="125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"/>
    </row>
    <row r="275" ht="24.0" customHeight="1">
      <c r="A275" s="1"/>
      <c r="B275" s="126"/>
      <c r="C275" s="94"/>
      <c r="D275" s="1"/>
      <c r="E275" s="125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"/>
    </row>
    <row r="276" ht="24.0" customHeight="1">
      <c r="A276" s="1"/>
      <c r="B276" s="126"/>
      <c r="C276" s="94"/>
      <c r="D276" s="1"/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"/>
    </row>
    <row r="277" ht="24.0" customHeight="1">
      <c r="A277" s="1"/>
      <c r="B277" s="126"/>
      <c r="C277" s="94"/>
      <c r="D277" s="1"/>
      <c r="E277" s="125"/>
      <c r="F277" s="125"/>
      <c r="G277" s="125"/>
      <c r="H277" s="125"/>
      <c r="I277" s="125"/>
      <c r="J277" s="125"/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  <c r="AA277" s="125"/>
      <c r="AB277" s="125"/>
      <c r="AC277" s="125"/>
      <c r="AD277" s="125"/>
      <c r="AE277" s="125"/>
      <c r="AF277" s="125"/>
      <c r="AG277" s="125"/>
      <c r="AH277" s="125"/>
      <c r="AI277" s="125"/>
      <c r="AJ277" s="1"/>
    </row>
    <row r="278" ht="24.0" customHeight="1">
      <c r="A278" s="1"/>
      <c r="B278" s="126"/>
      <c r="C278" s="94"/>
      <c r="D278" s="1"/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"/>
    </row>
    <row r="279" ht="24.0" customHeight="1">
      <c r="A279" s="1"/>
      <c r="B279" s="126"/>
      <c r="C279" s="94"/>
      <c r="D279" s="1"/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  <c r="AJ279" s="1"/>
    </row>
    <row r="280" ht="24.0" customHeight="1">
      <c r="A280" s="1"/>
      <c r="B280" s="126"/>
      <c r="C280" s="94"/>
      <c r="D280" s="1"/>
      <c r="E280" s="125"/>
      <c r="F280" s="125"/>
      <c r="G280" s="125"/>
      <c r="H280" s="125"/>
      <c r="I280" s="125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  <c r="AJ280" s="1"/>
    </row>
    <row r="281" ht="24.0" customHeight="1">
      <c r="A281" s="1"/>
      <c r="B281" s="126"/>
      <c r="C281" s="94"/>
      <c r="D281" s="1"/>
      <c r="E281" s="125"/>
      <c r="F281" s="125"/>
      <c r="G281" s="125"/>
      <c r="H281" s="125"/>
      <c r="I281" s="125"/>
      <c r="J281" s="125"/>
      <c r="K281" s="125"/>
      <c r="L281" s="125"/>
      <c r="M281" s="125"/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"/>
    </row>
    <row r="282" ht="24.0" customHeight="1">
      <c r="A282" s="1"/>
      <c r="B282" s="126"/>
      <c r="C282" s="94"/>
      <c r="D282" s="1"/>
      <c r="E282" s="125"/>
      <c r="F282" s="125"/>
      <c r="G282" s="125"/>
      <c r="H282" s="125"/>
      <c r="I282" s="125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"/>
    </row>
    <row r="283" ht="24.0" customHeight="1">
      <c r="A283" s="1"/>
      <c r="B283" s="126"/>
      <c r="C283" s="94"/>
      <c r="D283" s="1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"/>
    </row>
    <row r="284" ht="24.0" customHeight="1">
      <c r="A284" s="1"/>
      <c r="B284" s="126"/>
      <c r="C284" s="94"/>
      <c r="D284" s="1"/>
      <c r="E284" s="125"/>
      <c r="F284" s="125"/>
      <c r="G284" s="125"/>
      <c r="H284" s="125"/>
      <c r="I284" s="125"/>
      <c r="J284" s="125"/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  <c r="AA284" s="125"/>
      <c r="AB284" s="125"/>
      <c r="AC284" s="125"/>
      <c r="AD284" s="125"/>
      <c r="AE284" s="125"/>
      <c r="AF284" s="125"/>
      <c r="AG284" s="125"/>
      <c r="AH284" s="125"/>
      <c r="AI284" s="125"/>
      <c r="AJ284" s="1"/>
    </row>
    <row r="285" ht="24.0" customHeight="1">
      <c r="A285" s="1"/>
      <c r="B285" s="126"/>
      <c r="C285" s="94"/>
      <c r="D285" s="1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"/>
    </row>
    <row r="286" ht="24.0" customHeight="1">
      <c r="A286" s="1"/>
      <c r="B286" s="126"/>
      <c r="C286" s="94"/>
      <c r="D286" s="1"/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"/>
    </row>
    <row r="287" ht="24.0" customHeight="1">
      <c r="A287" s="1"/>
      <c r="B287" s="126"/>
      <c r="C287" s="94"/>
      <c r="D287" s="1"/>
      <c r="E287" s="125"/>
      <c r="F287" s="125"/>
      <c r="G287" s="125"/>
      <c r="H287" s="125"/>
      <c r="I287" s="125"/>
      <c r="J287" s="125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  <c r="AJ287" s="1"/>
    </row>
    <row r="288" ht="24.0" customHeight="1">
      <c r="A288" s="1"/>
      <c r="B288" s="126"/>
      <c r="C288" s="94"/>
      <c r="D288" s="1"/>
      <c r="E288" s="125"/>
      <c r="F288" s="125"/>
      <c r="G288" s="125"/>
      <c r="H288" s="125"/>
      <c r="I288" s="125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  <c r="AA288" s="125"/>
      <c r="AB288" s="125"/>
      <c r="AC288" s="125"/>
      <c r="AD288" s="125"/>
      <c r="AE288" s="125"/>
      <c r="AF288" s="125"/>
      <c r="AG288" s="125"/>
      <c r="AH288" s="125"/>
      <c r="AI288" s="125"/>
      <c r="AJ288" s="1"/>
    </row>
    <row r="289" ht="24.0" customHeight="1">
      <c r="A289" s="1"/>
      <c r="B289" s="126"/>
      <c r="C289" s="94"/>
      <c r="D289" s="1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"/>
    </row>
    <row r="290" ht="24.0" customHeight="1">
      <c r="A290" s="1"/>
      <c r="B290" s="126"/>
      <c r="C290" s="94"/>
      <c r="D290" s="1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"/>
    </row>
    <row r="291" ht="24.0" customHeight="1">
      <c r="A291" s="1"/>
      <c r="B291" s="126"/>
      <c r="C291" s="94"/>
      <c r="D291" s="1"/>
      <c r="E291" s="125"/>
      <c r="F291" s="125"/>
      <c r="G291" s="125"/>
      <c r="H291" s="125"/>
      <c r="I291" s="125"/>
      <c r="J291" s="125"/>
      <c r="K291" s="125"/>
      <c r="L291" s="125"/>
      <c r="M291" s="125"/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  <c r="AJ291" s="1"/>
    </row>
    <row r="292" ht="24.0" customHeight="1">
      <c r="A292" s="1"/>
      <c r="B292" s="126"/>
      <c r="C292" s="94"/>
      <c r="D292" s="1"/>
      <c r="E292" s="125"/>
      <c r="F292" s="125"/>
      <c r="G292" s="125"/>
      <c r="H292" s="125"/>
      <c r="I292" s="125"/>
      <c r="J292" s="125"/>
      <c r="K292" s="125"/>
      <c r="L292" s="125"/>
      <c r="M292" s="125"/>
      <c r="N292" s="125"/>
      <c r="O292" s="125"/>
      <c r="P292" s="125"/>
      <c r="Q292" s="125"/>
      <c r="R292" s="125"/>
      <c r="S292" s="125"/>
      <c r="T292" s="125"/>
      <c r="U292" s="125"/>
      <c r="V292" s="125"/>
      <c r="W292" s="125"/>
      <c r="X292" s="125"/>
      <c r="Y292" s="125"/>
      <c r="Z292" s="125"/>
      <c r="AA292" s="125"/>
      <c r="AB292" s="125"/>
      <c r="AC292" s="125"/>
      <c r="AD292" s="125"/>
      <c r="AE292" s="125"/>
      <c r="AF292" s="125"/>
      <c r="AG292" s="125"/>
      <c r="AH292" s="125"/>
      <c r="AI292" s="125"/>
      <c r="AJ292" s="1"/>
    </row>
    <row r="293" ht="24.0" customHeight="1">
      <c r="A293" s="1"/>
      <c r="B293" s="126"/>
      <c r="C293" s="94"/>
      <c r="D293" s="1"/>
      <c r="E293" s="125"/>
      <c r="F293" s="125"/>
      <c r="G293" s="125"/>
      <c r="H293" s="125"/>
      <c r="I293" s="125"/>
      <c r="J293" s="125"/>
      <c r="K293" s="125"/>
      <c r="L293" s="125"/>
      <c r="M293" s="125"/>
      <c r="N293" s="125"/>
      <c r="O293" s="125"/>
      <c r="P293" s="125"/>
      <c r="Q293" s="125"/>
      <c r="R293" s="125"/>
      <c r="S293" s="125"/>
      <c r="T293" s="125"/>
      <c r="U293" s="125"/>
      <c r="V293" s="125"/>
      <c r="W293" s="125"/>
      <c r="X293" s="125"/>
      <c r="Y293" s="125"/>
      <c r="Z293" s="125"/>
      <c r="AA293" s="125"/>
      <c r="AB293" s="125"/>
      <c r="AC293" s="125"/>
      <c r="AD293" s="125"/>
      <c r="AE293" s="125"/>
      <c r="AF293" s="125"/>
      <c r="AG293" s="125"/>
      <c r="AH293" s="125"/>
      <c r="AI293" s="125"/>
      <c r="AJ293" s="1"/>
    </row>
    <row r="294" ht="24.0" customHeight="1">
      <c r="A294" s="1"/>
      <c r="B294" s="126"/>
      <c r="C294" s="94"/>
      <c r="D294" s="1"/>
      <c r="E294" s="125"/>
      <c r="F294" s="125"/>
      <c r="G294" s="125"/>
      <c r="H294" s="125"/>
      <c r="I294" s="125"/>
      <c r="J294" s="125"/>
      <c r="K294" s="125"/>
      <c r="L294" s="125"/>
      <c r="M294" s="125"/>
      <c r="N294" s="125"/>
      <c r="O294" s="125"/>
      <c r="P294" s="125"/>
      <c r="Q294" s="125"/>
      <c r="R294" s="125"/>
      <c r="S294" s="125"/>
      <c r="T294" s="125"/>
      <c r="U294" s="125"/>
      <c r="V294" s="125"/>
      <c r="W294" s="125"/>
      <c r="X294" s="125"/>
      <c r="Y294" s="125"/>
      <c r="Z294" s="125"/>
      <c r="AA294" s="125"/>
      <c r="AB294" s="125"/>
      <c r="AC294" s="125"/>
      <c r="AD294" s="125"/>
      <c r="AE294" s="125"/>
      <c r="AF294" s="125"/>
      <c r="AG294" s="125"/>
      <c r="AH294" s="125"/>
      <c r="AI294" s="125"/>
      <c r="AJ294" s="1"/>
    </row>
    <row r="295" ht="24.0" customHeight="1">
      <c r="A295" s="1"/>
      <c r="B295" s="126"/>
      <c r="C295" s="94"/>
      <c r="D295" s="1"/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  <c r="AA295" s="125"/>
      <c r="AB295" s="125"/>
      <c r="AC295" s="125"/>
      <c r="AD295" s="125"/>
      <c r="AE295" s="125"/>
      <c r="AF295" s="125"/>
      <c r="AG295" s="125"/>
      <c r="AH295" s="125"/>
      <c r="AI295" s="125"/>
      <c r="AJ295" s="1"/>
    </row>
    <row r="296" ht="24.0" customHeight="1">
      <c r="A296" s="1"/>
      <c r="B296" s="126"/>
      <c r="C296" s="94"/>
      <c r="D296" s="1"/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  <c r="AA296" s="125"/>
      <c r="AB296" s="125"/>
      <c r="AC296" s="125"/>
      <c r="AD296" s="125"/>
      <c r="AE296" s="125"/>
      <c r="AF296" s="125"/>
      <c r="AG296" s="125"/>
      <c r="AH296" s="125"/>
      <c r="AI296" s="125"/>
      <c r="AJ296" s="1"/>
    </row>
    <row r="297" ht="24.0" customHeight="1">
      <c r="A297" s="1"/>
      <c r="B297" s="126"/>
      <c r="C297" s="94"/>
      <c r="D297" s="1"/>
      <c r="E297" s="125"/>
      <c r="F297" s="125"/>
      <c r="G297" s="125"/>
      <c r="H297" s="125"/>
      <c r="I297" s="125"/>
      <c r="J297" s="125"/>
      <c r="K297" s="125"/>
      <c r="L297" s="125"/>
      <c r="M297" s="125"/>
      <c r="N297" s="125"/>
      <c r="O297" s="125"/>
      <c r="P297" s="125"/>
      <c r="Q297" s="125"/>
      <c r="R297" s="125"/>
      <c r="S297" s="125"/>
      <c r="T297" s="125"/>
      <c r="U297" s="125"/>
      <c r="V297" s="125"/>
      <c r="W297" s="125"/>
      <c r="X297" s="125"/>
      <c r="Y297" s="125"/>
      <c r="Z297" s="125"/>
      <c r="AA297" s="125"/>
      <c r="AB297" s="125"/>
      <c r="AC297" s="125"/>
      <c r="AD297" s="125"/>
      <c r="AE297" s="125"/>
      <c r="AF297" s="125"/>
      <c r="AG297" s="125"/>
      <c r="AH297" s="125"/>
      <c r="AI297" s="125"/>
      <c r="AJ297" s="1"/>
    </row>
    <row r="298" ht="24.0" customHeight="1">
      <c r="A298" s="1"/>
      <c r="B298" s="126"/>
      <c r="C298" s="94"/>
      <c r="D298" s="1"/>
      <c r="E298" s="125"/>
      <c r="F298" s="125"/>
      <c r="G298" s="125"/>
      <c r="H298" s="125"/>
      <c r="I298" s="125"/>
      <c r="J298" s="125"/>
      <c r="K298" s="125"/>
      <c r="L298" s="125"/>
      <c r="M298" s="125"/>
      <c r="N298" s="125"/>
      <c r="O298" s="125"/>
      <c r="P298" s="125"/>
      <c r="Q298" s="125"/>
      <c r="R298" s="125"/>
      <c r="S298" s="125"/>
      <c r="T298" s="125"/>
      <c r="U298" s="125"/>
      <c r="V298" s="125"/>
      <c r="W298" s="125"/>
      <c r="X298" s="125"/>
      <c r="Y298" s="125"/>
      <c r="Z298" s="125"/>
      <c r="AA298" s="125"/>
      <c r="AB298" s="125"/>
      <c r="AC298" s="125"/>
      <c r="AD298" s="125"/>
      <c r="AE298" s="125"/>
      <c r="AF298" s="125"/>
      <c r="AG298" s="125"/>
      <c r="AH298" s="125"/>
      <c r="AI298" s="125"/>
      <c r="AJ298" s="1"/>
    </row>
    <row r="299" ht="24.0" customHeight="1">
      <c r="A299" s="1"/>
      <c r="B299" s="126"/>
      <c r="C299" s="94"/>
      <c r="D299" s="1"/>
      <c r="E299" s="125"/>
      <c r="F299" s="125"/>
      <c r="G299" s="125"/>
      <c r="H299" s="125"/>
      <c r="I299" s="125"/>
      <c r="J299" s="125"/>
      <c r="K299" s="125"/>
      <c r="L299" s="125"/>
      <c r="M299" s="125"/>
      <c r="N299" s="125"/>
      <c r="O299" s="125"/>
      <c r="P299" s="125"/>
      <c r="Q299" s="125"/>
      <c r="R299" s="125"/>
      <c r="S299" s="125"/>
      <c r="T299" s="125"/>
      <c r="U299" s="125"/>
      <c r="V299" s="125"/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  <c r="AJ299" s="1"/>
    </row>
    <row r="300" ht="24.0" customHeight="1">
      <c r="A300" s="1"/>
      <c r="B300" s="126"/>
      <c r="C300" s="94"/>
      <c r="D300" s="1"/>
      <c r="E300" s="125"/>
      <c r="F300" s="125"/>
      <c r="G300" s="125"/>
      <c r="H300" s="125"/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  <c r="AJ300" s="1"/>
    </row>
    <row r="301" ht="24.0" customHeight="1">
      <c r="A301" s="1"/>
      <c r="B301" s="126"/>
      <c r="C301" s="94"/>
      <c r="D301" s="1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"/>
    </row>
    <row r="302" ht="24.0" customHeight="1">
      <c r="A302" s="1"/>
      <c r="B302" s="126"/>
      <c r="C302" s="94"/>
      <c r="D302" s="1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"/>
    </row>
    <row r="303" ht="24.0" customHeight="1">
      <c r="A303" s="1"/>
      <c r="B303" s="126"/>
      <c r="C303" s="94"/>
      <c r="D303" s="1"/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"/>
    </row>
    <row r="304" ht="24.0" customHeight="1">
      <c r="A304" s="1"/>
      <c r="B304" s="126"/>
      <c r="C304" s="94"/>
      <c r="D304" s="1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"/>
    </row>
    <row r="305" ht="24.0" customHeight="1">
      <c r="A305" s="1"/>
      <c r="B305" s="126"/>
      <c r="C305" s="94"/>
      <c r="D305" s="1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  <c r="AA305" s="125"/>
      <c r="AB305" s="125"/>
      <c r="AC305" s="125"/>
      <c r="AD305" s="125"/>
      <c r="AE305" s="125"/>
      <c r="AF305" s="125"/>
      <c r="AG305" s="125"/>
      <c r="AH305" s="125"/>
      <c r="AI305" s="125"/>
      <c r="AJ305" s="1"/>
    </row>
    <row r="306" ht="24.0" customHeight="1">
      <c r="A306" s="1"/>
      <c r="B306" s="126"/>
      <c r="C306" s="94"/>
      <c r="D306" s="1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25"/>
      <c r="AH306" s="125"/>
      <c r="AI306" s="125"/>
      <c r="AJ306" s="1"/>
    </row>
    <row r="307" ht="24.0" customHeight="1">
      <c r="A307" s="1"/>
      <c r="B307" s="126"/>
      <c r="C307" s="94"/>
      <c r="D307" s="1"/>
      <c r="E307" s="125"/>
      <c r="F307" s="125"/>
      <c r="G307" s="125"/>
      <c r="H307" s="125"/>
      <c r="I307" s="125"/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  <c r="AJ307" s="1"/>
    </row>
    <row r="308" ht="24.0" customHeight="1">
      <c r="A308" s="1"/>
      <c r="B308" s="126"/>
      <c r="C308" s="94"/>
      <c r="D308" s="1"/>
      <c r="E308" s="125"/>
      <c r="F308" s="125"/>
      <c r="G308" s="125"/>
      <c r="H308" s="125"/>
      <c r="I308" s="125"/>
      <c r="J308" s="125"/>
      <c r="K308" s="125"/>
      <c r="L308" s="125"/>
      <c r="M308" s="125"/>
      <c r="N308" s="125"/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25"/>
      <c r="AH308" s="125"/>
      <c r="AI308" s="125"/>
      <c r="AJ308" s="1"/>
    </row>
    <row r="309" ht="24.0" customHeight="1">
      <c r="A309" s="1"/>
      <c r="B309" s="126"/>
      <c r="C309" s="94"/>
      <c r="D309" s="1"/>
      <c r="E309" s="125"/>
      <c r="F309" s="125"/>
      <c r="G309" s="125"/>
      <c r="H309" s="125"/>
      <c r="I309" s="125"/>
      <c r="J309" s="125"/>
      <c r="K309" s="125"/>
      <c r="L309" s="125"/>
      <c r="M309" s="125"/>
      <c r="N309" s="125"/>
      <c r="O309" s="125"/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/>
      <c r="AI309" s="125"/>
      <c r="AJ309" s="1"/>
    </row>
    <row r="310" ht="24.0" customHeight="1">
      <c r="A310" s="1"/>
      <c r="B310" s="126"/>
      <c r="C310" s="94"/>
      <c r="D310" s="1"/>
      <c r="E310" s="125"/>
      <c r="F310" s="125"/>
      <c r="G310" s="125"/>
      <c r="H310" s="125"/>
      <c r="I310" s="125"/>
      <c r="J310" s="125"/>
      <c r="K310" s="125"/>
      <c r="L310" s="125"/>
      <c r="M310" s="125"/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25"/>
      <c r="AH310" s="125"/>
      <c r="AI310" s="125"/>
      <c r="AJ310" s="1"/>
    </row>
    <row r="311" ht="24.0" customHeight="1">
      <c r="A311" s="1"/>
      <c r="B311" s="126"/>
      <c r="C311" s="94"/>
      <c r="D311" s="1"/>
      <c r="E311" s="125"/>
      <c r="F311" s="125"/>
      <c r="G311" s="125"/>
      <c r="H311" s="125"/>
      <c r="I311" s="125"/>
      <c r="J311" s="125"/>
      <c r="K311" s="125"/>
      <c r="L311" s="125"/>
      <c r="M311" s="125"/>
      <c r="N311" s="125"/>
      <c r="O311" s="125"/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/>
      <c r="AA311" s="125"/>
      <c r="AB311" s="125"/>
      <c r="AC311" s="125"/>
      <c r="AD311" s="125"/>
      <c r="AE311" s="125"/>
      <c r="AF311" s="125"/>
      <c r="AG311" s="125"/>
      <c r="AH311" s="125"/>
      <c r="AI311" s="125"/>
      <c r="AJ311" s="1"/>
    </row>
    <row r="312" ht="24.0" customHeight="1">
      <c r="A312" s="1"/>
      <c r="B312" s="126"/>
      <c r="C312" s="94"/>
      <c r="D312" s="1"/>
      <c r="E312" s="125"/>
      <c r="F312" s="125"/>
      <c r="G312" s="125"/>
      <c r="H312" s="125"/>
      <c r="I312" s="125"/>
      <c r="J312" s="125"/>
      <c r="K312" s="125"/>
      <c r="L312" s="125"/>
      <c r="M312" s="125"/>
      <c r="N312" s="125"/>
      <c r="O312" s="125"/>
      <c r="P312" s="125"/>
      <c r="Q312" s="125"/>
      <c r="R312" s="125"/>
      <c r="S312" s="125"/>
      <c r="T312" s="125"/>
      <c r="U312" s="125"/>
      <c r="V312" s="125"/>
      <c r="W312" s="125"/>
      <c r="X312" s="125"/>
      <c r="Y312" s="125"/>
      <c r="Z312" s="125"/>
      <c r="AA312" s="125"/>
      <c r="AB312" s="125"/>
      <c r="AC312" s="125"/>
      <c r="AD312" s="125"/>
      <c r="AE312" s="125"/>
      <c r="AF312" s="125"/>
      <c r="AG312" s="125"/>
      <c r="AH312" s="125"/>
      <c r="AI312" s="125"/>
      <c r="AJ312" s="1"/>
    </row>
    <row r="313" ht="24.0" customHeight="1">
      <c r="A313" s="1"/>
      <c r="B313" s="126"/>
      <c r="C313" s="94"/>
      <c r="D313" s="1"/>
      <c r="E313" s="125"/>
      <c r="F313" s="125"/>
      <c r="G313" s="125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/>
      <c r="R313" s="125"/>
      <c r="S313" s="125"/>
      <c r="T313" s="125"/>
      <c r="U313" s="125"/>
      <c r="V313" s="125"/>
      <c r="W313" s="125"/>
      <c r="X313" s="125"/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  <c r="AJ313" s="1"/>
    </row>
    <row r="314" ht="24.0" customHeight="1">
      <c r="A314" s="1"/>
      <c r="B314" s="126"/>
      <c r="C314" s="94"/>
      <c r="D314" s="1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  <c r="Z314" s="125"/>
      <c r="AA314" s="125"/>
      <c r="AB314" s="125"/>
      <c r="AC314" s="125"/>
      <c r="AD314" s="125"/>
      <c r="AE314" s="125"/>
      <c r="AF314" s="125"/>
      <c r="AG314" s="125"/>
      <c r="AH314" s="125"/>
      <c r="AI314" s="125"/>
      <c r="AJ314" s="1"/>
    </row>
    <row r="315" ht="24.0" customHeight="1">
      <c r="A315" s="1"/>
      <c r="B315" s="126"/>
      <c r="C315" s="94"/>
      <c r="D315" s="1"/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5"/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  <c r="AA315" s="125"/>
      <c r="AB315" s="125"/>
      <c r="AC315" s="125"/>
      <c r="AD315" s="125"/>
      <c r="AE315" s="125"/>
      <c r="AF315" s="125"/>
      <c r="AG315" s="125"/>
      <c r="AH315" s="125"/>
      <c r="AI315" s="125"/>
      <c r="AJ315" s="1"/>
    </row>
    <row r="316" ht="24.0" customHeight="1">
      <c r="A316" s="1"/>
      <c r="B316" s="126"/>
      <c r="C316" s="94"/>
      <c r="D316" s="1"/>
      <c r="E316" s="125"/>
      <c r="F316" s="125"/>
      <c r="G316" s="125"/>
      <c r="H316" s="125"/>
      <c r="I316" s="125"/>
      <c r="J316" s="125"/>
      <c r="K316" s="125"/>
      <c r="L316" s="125"/>
      <c r="M316" s="125"/>
      <c r="N316" s="125"/>
      <c r="O316" s="125"/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  <c r="AA316" s="125"/>
      <c r="AB316" s="125"/>
      <c r="AC316" s="125"/>
      <c r="AD316" s="125"/>
      <c r="AE316" s="125"/>
      <c r="AF316" s="125"/>
      <c r="AG316" s="125"/>
      <c r="AH316" s="125"/>
      <c r="AI316" s="125"/>
      <c r="AJ316" s="1"/>
    </row>
    <row r="317" ht="24.0" customHeight="1">
      <c r="A317" s="1"/>
      <c r="B317" s="126"/>
      <c r="C317" s="94"/>
      <c r="D317" s="1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O317" s="125"/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  <c r="Z317" s="125"/>
      <c r="AA317" s="125"/>
      <c r="AB317" s="125"/>
      <c r="AC317" s="125"/>
      <c r="AD317" s="125"/>
      <c r="AE317" s="125"/>
      <c r="AF317" s="125"/>
      <c r="AG317" s="125"/>
      <c r="AH317" s="125"/>
      <c r="AI317" s="125"/>
      <c r="AJ317" s="1"/>
    </row>
    <row r="318" ht="24.0" customHeight="1">
      <c r="A318" s="1"/>
      <c r="B318" s="126"/>
      <c r="C318" s="94"/>
      <c r="D318" s="1"/>
      <c r="E318" s="125"/>
      <c r="F318" s="125"/>
      <c r="G318" s="125"/>
      <c r="H318" s="125"/>
      <c r="I318" s="125"/>
      <c r="J318" s="125"/>
      <c r="K318" s="125"/>
      <c r="L318" s="125"/>
      <c r="M318" s="125"/>
      <c r="N318" s="125"/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  <c r="AH318" s="125"/>
      <c r="AI318" s="125"/>
      <c r="AJ318" s="1"/>
    </row>
    <row r="319" ht="24.0" customHeight="1">
      <c r="A319" s="1"/>
      <c r="B319" s="126"/>
      <c r="C319" s="94"/>
      <c r="D319" s="1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  <c r="AJ319" s="1"/>
    </row>
    <row r="320" ht="24.0" customHeight="1">
      <c r="A320" s="1"/>
      <c r="B320" s="126"/>
      <c r="C320" s="94"/>
      <c r="D320" s="1"/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"/>
    </row>
    <row r="321" ht="24.0" customHeight="1">
      <c r="A321" s="1"/>
      <c r="B321" s="126"/>
      <c r="C321" s="94"/>
      <c r="D321" s="1"/>
      <c r="E321" s="125"/>
      <c r="F321" s="125"/>
      <c r="G321" s="125"/>
      <c r="H321" s="125"/>
      <c r="I321" s="125"/>
      <c r="J321" s="125"/>
      <c r="K321" s="125"/>
      <c r="L321" s="125"/>
      <c r="M321" s="125"/>
      <c r="N321" s="125"/>
      <c r="O321" s="125"/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  <c r="Z321" s="125"/>
      <c r="AA321" s="125"/>
      <c r="AB321" s="125"/>
      <c r="AC321" s="125"/>
      <c r="AD321" s="125"/>
      <c r="AE321" s="125"/>
      <c r="AF321" s="125"/>
      <c r="AG321" s="125"/>
      <c r="AH321" s="125"/>
      <c r="AI321" s="125"/>
      <c r="AJ321" s="1"/>
    </row>
    <row r="322" ht="24.0" customHeight="1">
      <c r="A322" s="1"/>
      <c r="B322" s="126"/>
      <c r="C322" s="94"/>
      <c r="D322" s="1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125"/>
      <c r="AH322" s="125"/>
      <c r="AI322" s="125"/>
      <c r="AJ322" s="1"/>
    </row>
    <row r="323" ht="24.0" customHeight="1">
      <c r="A323" s="1"/>
      <c r="B323" s="126"/>
      <c r="C323" s="94"/>
      <c r="D323" s="1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125"/>
      <c r="AH323" s="125"/>
      <c r="AI323" s="125"/>
      <c r="AJ323" s="1"/>
    </row>
    <row r="324" ht="24.0" customHeight="1">
      <c r="A324" s="1"/>
      <c r="B324" s="126"/>
      <c r="C324" s="94"/>
      <c r="D324" s="1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O324" s="125"/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  <c r="AA324" s="125"/>
      <c r="AB324" s="125"/>
      <c r="AC324" s="125"/>
      <c r="AD324" s="125"/>
      <c r="AE324" s="125"/>
      <c r="AF324" s="125"/>
      <c r="AG324" s="125"/>
      <c r="AH324" s="125"/>
      <c r="AI324" s="125"/>
      <c r="AJ324" s="1"/>
    </row>
    <row r="325" ht="24.0" customHeight="1">
      <c r="A325" s="1"/>
      <c r="B325" s="126"/>
      <c r="C325" s="94"/>
      <c r="D325" s="1"/>
      <c r="E325" s="125"/>
      <c r="F325" s="125"/>
      <c r="G325" s="125"/>
      <c r="H325" s="125"/>
      <c r="I325" s="125"/>
      <c r="J325" s="125"/>
      <c r="K325" s="125"/>
      <c r="L325" s="125"/>
      <c r="M325" s="125"/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/>
      <c r="AE325" s="125"/>
      <c r="AF325" s="125"/>
      <c r="AG325" s="125"/>
      <c r="AH325" s="125"/>
      <c r="AI325" s="125"/>
      <c r="AJ325" s="1"/>
    </row>
    <row r="326" ht="24.0" customHeight="1">
      <c r="A326" s="1"/>
      <c r="B326" s="126"/>
      <c r="C326" s="94"/>
      <c r="D326" s="1"/>
      <c r="E326" s="125"/>
      <c r="F326" s="125"/>
      <c r="G326" s="125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  <c r="AA326" s="125"/>
      <c r="AB326" s="125"/>
      <c r="AC326" s="125"/>
      <c r="AD326" s="125"/>
      <c r="AE326" s="125"/>
      <c r="AF326" s="125"/>
      <c r="AG326" s="125"/>
      <c r="AH326" s="125"/>
      <c r="AI326" s="125"/>
      <c r="AJ326" s="1"/>
    </row>
    <row r="327" ht="24.0" customHeight="1">
      <c r="A327" s="1"/>
      <c r="B327" s="126"/>
      <c r="C327" s="94"/>
      <c r="D327" s="1"/>
      <c r="E327" s="125"/>
      <c r="F327" s="125"/>
      <c r="G327" s="125"/>
      <c r="H327" s="125"/>
      <c r="I327" s="125"/>
      <c r="J327" s="125"/>
      <c r="K327" s="125"/>
      <c r="L327" s="125"/>
      <c r="M327" s="125"/>
      <c r="N327" s="125"/>
      <c r="O327" s="125"/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  <c r="AJ327" s="1"/>
    </row>
    <row r="328" ht="24.0" customHeight="1">
      <c r="A328" s="1"/>
      <c r="B328" s="126"/>
      <c r="C328" s="94"/>
      <c r="D328" s="1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"/>
    </row>
    <row r="329" ht="24.0" customHeight="1">
      <c r="A329" s="1"/>
      <c r="B329" s="126"/>
      <c r="C329" s="94"/>
      <c r="D329" s="1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"/>
    </row>
    <row r="330" ht="24.0" customHeight="1">
      <c r="A330" s="1"/>
      <c r="B330" s="126"/>
      <c r="C330" s="94"/>
      <c r="D330" s="1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"/>
    </row>
    <row r="331" ht="24.0" customHeight="1">
      <c r="A331" s="1"/>
      <c r="B331" s="126"/>
      <c r="C331" s="94"/>
      <c r="D331" s="1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"/>
    </row>
    <row r="332" ht="24.0" customHeight="1">
      <c r="A332" s="1"/>
      <c r="B332" s="126"/>
      <c r="C332" s="94"/>
      <c r="D332" s="1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"/>
    </row>
    <row r="333" ht="24.0" customHeight="1">
      <c r="A333" s="1"/>
      <c r="B333" s="126"/>
      <c r="C333" s="94"/>
      <c r="D333" s="1"/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"/>
    </row>
    <row r="334" ht="24.0" customHeight="1">
      <c r="A334" s="1"/>
      <c r="B334" s="126"/>
      <c r="C334" s="94"/>
      <c r="D334" s="1"/>
      <c r="E334" s="125"/>
      <c r="F334" s="125"/>
      <c r="G334" s="125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"/>
    </row>
    <row r="335" ht="24.0" customHeight="1">
      <c r="A335" s="1"/>
      <c r="B335" s="126"/>
      <c r="C335" s="94"/>
      <c r="D335" s="1"/>
      <c r="E335" s="125"/>
      <c r="F335" s="125"/>
      <c r="G335" s="125"/>
      <c r="H335" s="125"/>
      <c r="I335" s="125"/>
      <c r="J335" s="125"/>
      <c r="K335" s="125"/>
      <c r="L335" s="125"/>
      <c r="M335" s="125"/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  <c r="AA335" s="125"/>
      <c r="AB335" s="125"/>
      <c r="AC335" s="125"/>
      <c r="AD335" s="125"/>
      <c r="AE335" s="125"/>
      <c r="AF335" s="125"/>
      <c r="AG335" s="125"/>
      <c r="AH335" s="125"/>
      <c r="AI335" s="125"/>
      <c r="AJ335" s="1"/>
    </row>
    <row r="336" ht="24.0" customHeight="1">
      <c r="A336" s="1"/>
      <c r="B336" s="126"/>
      <c r="C336" s="94"/>
      <c r="D336" s="1"/>
      <c r="E336" s="125"/>
      <c r="F336" s="125"/>
      <c r="G336" s="125"/>
      <c r="H336" s="125"/>
      <c r="I336" s="125"/>
      <c r="J336" s="125"/>
      <c r="K336" s="125"/>
      <c r="L336" s="125"/>
      <c r="M336" s="125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"/>
    </row>
    <row r="337" ht="24.0" customHeight="1">
      <c r="A337" s="1"/>
      <c r="B337" s="126"/>
      <c r="C337" s="94"/>
      <c r="D337" s="1"/>
      <c r="E337" s="125"/>
      <c r="F337" s="125"/>
      <c r="G337" s="125"/>
      <c r="H337" s="125"/>
      <c r="I337" s="125"/>
      <c r="J337" s="125"/>
      <c r="K337" s="125"/>
      <c r="L337" s="125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  <c r="AA337" s="125"/>
      <c r="AB337" s="125"/>
      <c r="AC337" s="125"/>
      <c r="AD337" s="125"/>
      <c r="AE337" s="125"/>
      <c r="AF337" s="125"/>
      <c r="AG337" s="125"/>
      <c r="AH337" s="125"/>
      <c r="AI337" s="125"/>
      <c r="AJ337" s="1"/>
    </row>
    <row r="338" ht="24.0" customHeight="1">
      <c r="A338" s="1"/>
      <c r="B338" s="126"/>
      <c r="C338" s="94"/>
      <c r="D338" s="1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5"/>
      <c r="AG338" s="125"/>
      <c r="AH338" s="125"/>
      <c r="AI338" s="125"/>
      <c r="AJ338" s="1"/>
    </row>
    <row r="339" ht="24.0" customHeight="1">
      <c r="A339" s="1"/>
      <c r="B339" s="126"/>
      <c r="C339" s="94"/>
      <c r="D339" s="1"/>
      <c r="E339" s="125"/>
      <c r="F339" s="125"/>
      <c r="G339" s="125"/>
      <c r="H339" s="125"/>
      <c r="I339" s="125"/>
      <c r="J339" s="125"/>
      <c r="K339" s="125"/>
      <c r="L339" s="125"/>
      <c r="M339" s="125"/>
      <c r="N339" s="125"/>
      <c r="O339" s="125"/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  <c r="AJ339" s="1"/>
    </row>
    <row r="340" ht="24.0" customHeight="1">
      <c r="A340" s="1"/>
      <c r="B340" s="126"/>
      <c r="C340" s="94"/>
      <c r="D340" s="1"/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  <c r="O340" s="125"/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"/>
    </row>
    <row r="341" ht="24.0" customHeight="1">
      <c r="A341" s="1"/>
      <c r="B341" s="126"/>
      <c r="C341" s="94"/>
      <c r="D341" s="1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"/>
    </row>
    <row r="342" ht="24.0" customHeight="1">
      <c r="A342" s="1"/>
      <c r="B342" s="126"/>
      <c r="C342" s="94"/>
      <c r="D342" s="1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"/>
    </row>
    <row r="343" ht="24.0" customHeight="1">
      <c r="A343" s="1"/>
      <c r="B343" s="126"/>
      <c r="C343" s="94"/>
      <c r="D343" s="1"/>
      <c r="E343" s="125"/>
      <c r="F343" s="125"/>
      <c r="G343" s="125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"/>
    </row>
    <row r="344" ht="24.0" customHeight="1">
      <c r="A344" s="1"/>
      <c r="B344" s="126"/>
      <c r="C344" s="94"/>
      <c r="D344" s="1"/>
      <c r="E344" s="125"/>
      <c r="F344" s="125"/>
      <c r="G344" s="125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"/>
    </row>
    <row r="345" ht="24.0" customHeight="1">
      <c r="A345" s="1"/>
      <c r="B345" s="126"/>
      <c r="C345" s="94"/>
      <c r="D345" s="1"/>
      <c r="E345" s="125"/>
      <c r="F345" s="125"/>
      <c r="G345" s="125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"/>
    </row>
    <row r="346" ht="24.0" customHeight="1">
      <c r="A346" s="1"/>
      <c r="B346" s="126"/>
      <c r="C346" s="94"/>
      <c r="D346" s="1"/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"/>
    </row>
    <row r="347" ht="24.0" customHeight="1">
      <c r="A347" s="1"/>
      <c r="B347" s="126"/>
      <c r="C347" s="94"/>
      <c r="D347" s="1"/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  <c r="AJ347" s="1"/>
    </row>
    <row r="348" ht="24.0" customHeight="1">
      <c r="A348" s="1"/>
      <c r="B348" s="126"/>
      <c r="C348" s="94"/>
      <c r="D348" s="1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  <c r="AJ348" s="1"/>
    </row>
    <row r="349" ht="24.0" customHeight="1">
      <c r="A349" s="1"/>
      <c r="B349" s="126"/>
      <c r="C349" s="94"/>
      <c r="D349" s="1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"/>
    </row>
    <row r="350" ht="24.0" customHeight="1">
      <c r="A350" s="1"/>
      <c r="B350" s="126"/>
      <c r="C350" s="94"/>
      <c r="D350" s="1"/>
      <c r="E350" s="125"/>
      <c r="F350" s="125"/>
      <c r="G350" s="125"/>
      <c r="H350" s="125"/>
      <c r="I350" s="125"/>
      <c r="J350" s="125"/>
      <c r="K350" s="125"/>
      <c r="L350" s="125"/>
      <c r="M350" s="125"/>
      <c r="N350" s="125"/>
      <c r="O350" s="125"/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  <c r="AJ350" s="1"/>
    </row>
    <row r="351" ht="24.0" customHeight="1">
      <c r="A351" s="1"/>
      <c r="B351" s="126"/>
      <c r="C351" s="94"/>
      <c r="D351" s="1"/>
      <c r="E351" s="125"/>
      <c r="F351" s="125"/>
      <c r="G351" s="125"/>
      <c r="H351" s="125"/>
      <c r="I351" s="125"/>
      <c r="J351" s="125"/>
      <c r="K351" s="125"/>
      <c r="L351" s="125"/>
      <c r="M351" s="125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"/>
    </row>
    <row r="352" ht="24.0" customHeight="1">
      <c r="A352" s="1"/>
      <c r="B352" s="126"/>
      <c r="C352" s="94"/>
      <c r="D352" s="1"/>
      <c r="E352" s="125"/>
      <c r="F352" s="125"/>
      <c r="G352" s="125"/>
      <c r="H352" s="125"/>
      <c r="I352" s="125"/>
      <c r="J352" s="125"/>
      <c r="K352" s="125"/>
      <c r="L352" s="125"/>
      <c r="M352" s="125"/>
      <c r="N352" s="125"/>
      <c r="O352" s="125"/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  <c r="AJ352" s="1"/>
    </row>
    <row r="353" ht="24.0" customHeight="1">
      <c r="A353" s="1"/>
      <c r="B353" s="126"/>
      <c r="C353" s="94"/>
      <c r="D353" s="1"/>
      <c r="E353" s="125"/>
      <c r="F353" s="125"/>
      <c r="G353" s="125"/>
      <c r="H353" s="125"/>
      <c r="I353" s="125"/>
      <c r="J353" s="125"/>
      <c r="K353" s="125"/>
      <c r="L353" s="125"/>
      <c r="M353" s="125"/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  <c r="AA353" s="125"/>
      <c r="AB353" s="125"/>
      <c r="AC353" s="125"/>
      <c r="AD353" s="125"/>
      <c r="AE353" s="125"/>
      <c r="AF353" s="125"/>
      <c r="AG353" s="125"/>
      <c r="AH353" s="125"/>
      <c r="AI353" s="125"/>
      <c r="AJ353" s="1"/>
    </row>
    <row r="354" ht="24.0" customHeight="1">
      <c r="A354" s="1"/>
      <c r="B354" s="126"/>
      <c r="C354" s="94"/>
      <c r="D354" s="1"/>
      <c r="E354" s="125"/>
      <c r="F354" s="125"/>
      <c r="G354" s="125"/>
      <c r="H354" s="125"/>
      <c r="I354" s="125"/>
      <c r="J354" s="125"/>
      <c r="K354" s="125"/>
      <c r="L354" s="125"/>
      <c r="M354" s="125"/>
      <c r="N354" s="125"/>
      <c r="O354" s="125"/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/>
      <c r="AG354" s="125"/>
      <c r="AH354" s="125"/>
      <c r="AI354" s="125"/>
      <c r="AJ354" s="1"/>
    </row>
    <row r="355" ht="24.0" customHeight="1">
      <c r="A355" s="1"/>
      <c r="B355" s="126"/>
      <c r="C355" s="94"/>
      <c r="D355" s="1"/>
      <c r="E355" s="125"/>
      <c r="F355" s="125"/>
      <c r="G355" s="125"/>
      <c r="H355" s="125"/>
      <c r="I355" s="125"/>
      <c r="J355" s="125"/>
      <c r="K355" s="125"/>
      <c r="L355" s="125"/>
      <c r="M355" s="125"/>
      <c r="N355" s="125"/>
      <c r="O355" s="125"/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  <c r="AA355" s="125"/>
      <c r="AB355" s="125"/>
      <c r="AC355" s="125"/>
      <c r="AD355" s="125"/>
      <c r="AE355" s="125"/>
      <c r="AF355" s="125"/>
      <c r="AG355" s="125"/>
      <c r="AH355" s="125"/>
      <c r="AI355" s="125"/>
      <c r="AJ355" s="1"/>
    </row>
    <row r="356" ht="24.0" customHeight="1">
      <c r="A356" s="1"/>
      <c r="B356" s="126"/>
      <c r="C356" s="94"/>
      <c r="D356" s="1"/>
      <c r="E356" s="125"/>
      <c r="F356" s="125"/>
      <c r="G356" s="125"/>
      <c r="H356" s="125"/>
      <c r="I356" s="125"/>
      <c r="J356" s="125"/>
      <c r="K356" s="125"/>
      <c r="L356" s="125"/>
      <c r="M356" s="125"/>
      <c r="N356" s="125"/>
      <c r="O356" s="125"/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  <c r="AJ356" s="1"/>
    </row>
    <row r="357" ht="24.0" customHeight="1">
      <c r="A357" s="1"/>
      <c r="B357" s="126"/>
      <c r="C357" s="94"/>
      <c r="D357" s="1"/>
      <c r="E357" s="125"/>
      <c r="F357" s="125"/>
      <c r="G357" s="125"/>
      <c r="H357" s="125"/>
      <c r="I357" s="125"/>
      <c r="J357" s="125"/>
      <c r="K357" s="125"/>
      <c r="L357" s="125"/>
      <c r="M357" s="125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"/>
    </row>
    <row r="358" ht="24.0" customHeight="1">
      <c r="A358" s="1"/>
      <c r="B358" s="126"/>
      <c r="C358" s="94"/>
      <c r="D358" s="1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  <c r="AJ358" s="1"/>
    </row>
    <row r="359" ht="24.0" customHeight="1">
      <c r="A359" s="1"/>
      <c r="B359" s="126"/>
      <c r="C359" s="94"/>
      <c r="D359" s="1"/>
      <c r="E359" s="125"/>
      <c r="F359" s="125"/>
      <c r="G359" s="125"/>
      <c r="H359" s="125"/>
      <c r="I359" s="125"/>
      <c r="J359" s="125"/>
      <c r="K359" s="125"/>
      <c r="L359" s="125"/>
      <c r="M359" s="125"/>
      <c r="N359" s="125"/>
      <c r="O359" s="125"/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  <c r="AA359" s="125"/>
      <c r="AB359" s="125"/>
      <c r="AC359" s="125"/>
      <c r="AD359" s="125"/>
      <c r="AE359" s="125"/>
      <c r="AF359" s="125"/>
      <c r="AG359" s="125"/>
      <c r="AH359" s="125"/>
      <c r="AI359" s="125"/>
      <c r="AJ359" s="1"/>
    </row>
    <row r="360" ht="24.0" customHeight="1">
      <c r="A360" s="1"/>
      <c r="B360" s="126"/>
      <c r="C360" s="94"/>
      <c r="D360" s="1"/>
      <c r="E360" s="125"/>
      <c r="F360" s="125"/>
      <c r="G360" s="125"/>
      <c r="H360" s="125"/>
      <c r="I360" s="125"/>
      <c r="J360" s="125"/>
      <c r="K360" s="125"/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/>
      <c r="AH360" s="125"/>
      <c r="AI360" s="125"/>
      <c r="AJ360" s="1"/>
    </row>
    <row r="361" ht="24.0" customHeight="1">
      <c r="A361" s="1"/>
      <c r="B361" s="126"/>
      <c r="C361" s="94"/>
      <c r="D361" s="1"/>
      <c r="E361" s="125"/>
      <c r="F361" s="125"/>
      <c r="G361" s="125"/>
      <c r="H361" s="125"/>
      <c r="I361" s="125"/>
      <c r="J361" s="125"/>
      <c r="K361" s="125"/>
      <c r="L361" s="125"/>
      <c r="M361" s="125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"/>
    </row>
    <row r="362" ht="24.0" customHeight="1">
      <c r="A362" s="1"/>
      <c r="B362" s="126"/>
      <c r="C362" s="94"/>
      <c r="D362" s="1"/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O362" s="125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  <c r="AA362" s="125"/>
      <c r="AB362" s="125"/>
      <c r="AC362" s="125"/>
      <c r="AD362" s="125"/>
      <c r="AE362" s="125"/>
      <c r="AF362" s="125"/>
      <c r="AG362" s="125"/>
      <c r="AH362" s="125"/>
      <c r="AI362" s="125"/>
      <c r="AJ362" s="1"/>
    </row>
    <row r="363" ht="24.0" customHeight="1">
      <c r="A363" s="1"/>
      <c r="B363" s="126"/>
      <c r="C363" s="94"/>
      <c r="D363" s="1"/>
      <c r="E363" s="125"/>
      <c r="F363" s="125"/>
      <c r="G363" s="125"/>
      <c r="H363" s="125"/>
      <c r="I363" s="125"/>
      <c r="J363" s="125"/>
      <c r="K363" s="125"/>
      <c r="L363" s="125"/>
      <c r="M363" s="125"/>
      <c r="N363" s="125"/>
      <c r="O363" s="125"/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"/>
    </row>
    <row r="364" ht="24.0" customHeight="1">
      <c r="A364" s="1"/>
      <c r="B364" s="126"/>
      <c r="C364" s="94"/>
      <c r="D364" s="1"/>
      <c r="E364" s="125"/>
      <c r="F364" s="125"/>
      <c r="G364" s="125"/>
      <c r="H364" s="125"/>
      <c r="I364" s="125"/>
      <c r="J364" s="125"/>
      <c r="K364" s="125"/>
      <c r="L364" s="125"/>
      <c r="M364" s="125"/>
      <c r="N364" s="125"/>
      <c r="O364" s="125"/>
      <c r="P364" s="125"/>
      <c r="Q364" s="125"/>
      <c r="R364" s="125"/>
      <c r="S364" s="125"/>
      <c r="T364" s="125"/>
      <c r="U364" s="125"/>
      <c r="V364" s="125"/>
      <c r="W364" s="125"/>
      <c r="X364" s="125"/>
      <c r="Y364" s="125"/>
      <c r="Z364" s="125"/>
      <c r="AA364" s="125"/>
      <c r="AB364" s="125"/>
      <c r="AC364" s="125"/>
      <c r="AD364" s="125"/>
      <c r="AE364" s="125"/>
      <c r="AF364" s="125"/>
      <c r="AG364" s="125"/>
      <c r="AH364" s="125"/>
      <c r="AI364" s="125"/>
      <c r="AJ364" s="1"/>
    </row>
    <row r="365" ht="24.0" customHeight="1">
      <c r="A365" s="1"/>
      <c r="B365" s="126"/>
      <c r="C365" s="94"/>
      <c r="D365" s="1"/>
      <c r="E365" s="125"/>
      <c r="F365" s="125"/>
      <c r="G365" s="125"/>
      <c r="H365" s="125"/>
      <c r="I365" s="125"/>
      <c r="J365" s="125"/>
      <c r="K365" s="125"/>
      <c r="L365" s="125"/>
      <c r="M365" s="125"/>
      <c r="N365" s="125"/>
      <c r="O365" s="125"/>
      <c r="P365" s="125"/>
      <c r="Q365" s="125"/>
      <c r="R365" s="125"/>
      <c r="S365" s="125"/>
      <c r="T365" s="125"/>
      <c r="U365" s="125"/>
      <c r="V365" s="125"/>
      <c r="W365" s="125"/>
      <c r="X365" s="125"/>
      <c r="Y365" s="125"/>
      <c r="Z365" s="125"/>
      <c r="AA365" s="125"/>
      <c r="AB365" s="125"/>
      <c r="AC365" s="125"/>
      <c r="AD365" s="125"/>
      <c r="AE365" s="125"/>
      <c r="AF365" s="125"/>
      <c r="AG365" s="125"/>
      <c r="AH365" s="125"/>
      <c r="AI365" s="125"/>
      <c r="AJ365" s="1"/>
    </row>
    <row r="366" ht="24.0" customHeight="1">
      <c r="A366" s="1"/>
      <c r="B366" s="126"/>
      <c r="C366" s="94"/>
      <c r="D366" s="1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  <c r="AA366" s="125"/>
      <c r="AB366" s="125"/>
      <c r="AC366" s="125"/>
      <c r="AD366" s="125"/>
      <c r="AE366" s="125"/>
      <c r="AF366" s="125"/>
      <c r="AG366" s="125"/>
      <c r="AH366" s="125"/>
      <c r="AI366" s="125"/>
      <c r="AJ366" s="1"/>
    </row>
    <row r="367" ht="24.0" customHeight="1">
      <c r="A367" s="1"/>
      <c r="B367" s="126"/>
      <c r="C367" s="94"/>
      <c r="D367" s="1"/>
      <c r="E367" s="125"/>
      <c r="F367" s="125"/>
      <c r="G367" s="125"/>
      <c r="H367" s="125"/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"/>
    </row>
    <row r="368" ht="24.0" customHeight="1">
      <c r="A368" s="1"/>
      <c r="B368" s="126"/>
      <c r="C368" s="94"/>
      <c r="D368" s="1"/>
      <c r="E368" s="125"/>
      <c r="F368" s="125"/>
      <c r="G368" s="125"/>
      <c r="H368" s="125"/>
      <c r="I368" s="125"/>
      <c r="J368" s="125"/>
      <c r="K368" s="125"/>
      <c r="L368" s="125"/>
      <c r="M368" s="125"/>
      <c r="N368" s="125"/>
      <c r="O368" s="125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  <c r="AJ368" s="1"/>
    </row>
    <row r="369" ht="24.0" customHeight="1">
      <c r="A369" s="1"/>
      <c r="B369" s="126"/>
      <c r="C369" s="94"/>
      <c r="D369" s="1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  <c r="AG369" s="125"/>
      <c r="AH369" s="125"/>
      <c r="AI369" s="125"/>
      <c r="AJ369" s="1"/>
    </row>
    <row r="370" ht="24.0" customHeight="1">
      <c r="A370" s="1"/>
      <c r="B370" s="126"/>
      <c r="C370" s="94"/>
      <c r="D370" s="1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  <c r="AJ370" s="1"/>
    </row>
    <row r="371" ht="24.0" customHeight="1">
      <c r="A371" s="1"/>
      <c r="B371" s="126"/>
      <c r="C371" s="94"/>
      <c r="D371" s="1"/>
      <c r="E371" s="125"/>
      <c r="F371" s="125"/>
      <c r="G371" s="125"/>
      <c r="H371" s="125"/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"/>
    </row>
    <row r="372" ht="24.0" customHeight="1">
      <c r="A372" s="1"/>
      <c r="B372" s="126"/>
      <c r="C372" s="94"/>
      <c r="D372" s="1"/>
      <c r="E372" s="125"/>
      <c r="F372" s="125"/>
      <c r="G372" s="125"/>
      <c r="H372" s="125"/>
      <c r="I372" s="125"/>
      <c r="J372" s="125"/>
      <c r="K372" s="125"/>
      <c r="L372" s="125"/>
      <c r="M372" s="125"/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"/>
    </row>
    <row r="373" ht="24.0" customHeight="1">
      <c r="A373" s="1"/>
      <c r="B373" s="126"/>
      <c r="C373" s="94"/>
      <c r="D373" s="1"/>
      <c r="E373" s="125"/>
      <c r="F373" s="125"/>
      <c r="G373" s="125"/>
      <c r="H373" s="125"/>
      <c r="I373" s="125"/>
      <c r="J373" s="125"/>
      <c r="K373" s="125"/>
      <c r="L373" s="125"/>
      <c r="M373" s="125"/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  <c r="AA373" s="125"/>
      <c r="AB373" s="125"/>
      <c r="AC373" s="125"/>
      <c r="AD373" s="125"/>
      <c r="AE373" s="125"/>
      <c r="AF373" s="125"/>
      <c r="AG373" s="125"/>
      <c r="AH373" s="125"/>
      <c r="AI373" s="125"/>
      <c r="AJ373" s="1"/>
    </row>
    <row r="374" ht="24.0" customHeight="1">
      <c r="A374" s="1"/>
      <c r="B374" s="126"/>
      <c r="C374" s="94"/>
      <c r="D374" s="1"/>
      <c r="E374" s="125"/>
      <c r="F374" s="125"/>
      <c r="G374" s="125"/>
      <c r="H374" s="125"/>
      <c r="I374" s="125"/>
      <c r="J374" s="125"/>
      <c r="K374" s="125"/>
      <c r="L374" s="125"/>
      <c r="M374" s="125"/>
      <c r="N374" s="125"/>
      <c r="O374" s="125"/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"/>
    </row>
    <row r="375" ht="24.0" customHeight="1">
      <c r="A375" s="1"/>
      <c r="B375" s="126"/>
      <c r="C375" s="94"/>
      <c r="D375" s="1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"/>
    </row>
    <row r="376" ht="24.0" customHeight="1">
      <c r="A376" s="1"/>
      <c r="B376" s="126"/>
      <c r="C376" s="94"/>
      <c r="D376" s="1"/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"/>
    </row>
    <row r="377" ht="24.0" customHeight="1">
      <c r="A377" s="1"/>
      <c r="B377" s="126"/>
      <c r="C377" s="94"/>
      <c r="D377" s="1"/>
      <c r="E377" s="125"/>
      <c r="F377" s="125"/>
      <c r="G377" s="125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/>
      <c r="U377" s="125"/>
      <c r="V377" s="125"/>
      <c r="W377" s="125"/>
      <c r="X377" s="125"/>
      <c r="Y377" s="125"/>
      <c r="Z377" s="125"/>
      <c r="AA377" s="125"/>
      <c r="AB377" s="125"/>
      <c r="AC377" s="125"/>
      <c r="AD377" s="125"/>
      <c r="AE377" s="125"/>
      <c r="AF377" s="125"/>
      <c r="AG377" s="125"/>
      <c r="AH377" s="125"/>
      <c r="AI377" s="125"/>
      <c r="AJ377" s="1"/>
    </row>
    <row r="378" ht="24.0" customHeight="1">
      <c r="A378" s="1"/>
      <c r="B378" s="126"/>
      <c r="C378" s="94"/>
      <c r="D378" s="1"/>
      <c r="E378" s="125"/>
      <c r="F378" s="125"/>
      <c r="G378" s="125"/>
      <c r="H378" s="125"/>
      <c r="I378" s="125"/>
      <c r="J378" s="125"/>
      <c r="K378" s="125"/>
      <c r="L378" s="125"/>
      <c r="M378" s="125"/>
      <c r="N378" s="125"/>
      <c r="O378" s="125"/>
      <c r="P378" s="125"/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  <c r="AA378" s="125"/>
      <c r="AB378" s="125"/>
      <c r="AC378" s="125"/>
      <c r="AD378" s="125"/>
      <c r="AE378" s="125"/>
      <c r="AF378" s="125"/>
      <c r="AG378" s="125"/>
      <c r="AH378" s="125"/>
      <c r="AI378" s="125"/>
      <c r="AJ378" s="1"/>
    </row>
    <row r="379" ht="24.0" customHeight="1">
      <c r="A379" s="1"/>
      <c r="B379" s="126"/>
      <c r="C379" s="94"/>
      <c r="D379" s="1"/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  <c r="AJ379" s="1"/>
    </row>
    <row r="380" ht="24.0" customHeight="1">
      <c r="A380" s="1"/>
      <c r="B380" s="126"/>
      <c r="C380" s="94"/>
      <c r="D380" s="1"/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"/>
    </row>
    <row r="381" ht="24.0" customHeight="1">
      <c r="A381" s="1"/>
      <c r="B381" s="126"/>
      <c r="C381" s="94"/>
      <c r="D381" s="1"/>
      <c r="E381" s="125"/>
      <c r="F381" s="125"/>
      <c r="G381" s="125"/>
      <c r="H381" s="125"/>
      <c r="I381" s="125"/>
      <c r="J381" s="125"/>
      <c r="K381" s="125"/>
      <c r="L381" s="125"/>
      <c r="M381" s="125"/>
      <c r="N381" s="125"/>
      <c r="O381" s="125"/>
      <c r="P381" s="125"/>
      <c r="Q381" s="125"/>
      <c r="R381" s="125"/>
      <c r="S381" s="125"/>
      <c r="T381" s="125"/>
      <c r="U381" s="125"/>
      <c r="V381" s="125"/>
      <c r="W381" s="125"/>
      <c r="X381" s="125"/>
      <c r="Y381" s="125"/>
      <c r="Z381" s="125"/>
      <c r="AA381" s="125"/>
      <c r="AB381" s="125"/>
      <c r="AC381" s="125"/>
      <c r="AD381" s="125"/>
      <c r="AE381" s="125"/>
      <c r="AF381" s="125"/>
      <c r="AG381" s="125"/>
      <c r="AH381" s="125"/>
      <c r="AI381" s="125"/>
      <c r="AJ381" s="1"/>
    </row>
    <row r="382" ht="24.0" customHeight="1">
      <c r="A382" s="1"/>
      <c r="B382" s="126"/>
      <c r="C382" s="94"/>
      <c r="D382" s="1"/>
      <c r="E382" s="125"/>
      <c r="F382" s="125"/>
      <c r="G382" s="125"/>
      <c r="H382" s="125"/>
      <c r="I382" s="125"/>
      <c r="J382" s="125"/>
      <c r="K382" s="125"/>
      <c r="L382" s="125"/>
      <c r="M382" s="125"/>
      <c r="N382" s="125"/>
      <c r="O382" s="125"/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  <c r="AJ382" s="1"/>
    </row>
    <row r="383" ht="24.0" customHeight="1">
      <c r="A383" s="1"/>
      <c r="B383" s="126"/>
      <c r="C383" s="94"/>
      <c r="D383" s="1"/>
      <c r="E383" s="125"/>
      <c r="F383" s="125"/>
      <c r="G383" s="125"/>
      <c r="H383" s="125"/>
      <c r="I383" s="125"/>
      <c r="J383" s="125"/>
      <c r="K383" s="125"/>
      <c r="L383" s="125"/>
      <c r="M383" s="125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"/>
    </row>
    <row r="384" ht="24.0" customHeight="1">
      <c r="A384" s="1"/>
      <c r="B384" s="126"/>
      <c r="C384" s="94"/>
      <c r="D384" s="1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"/>
    </row>
    <row r="385" ht="24.0" customHeight="1">
      <c r="A385" s="1"/>
      <c r="B385" s="126"/>
      <c r="C385" s="94"/>
      <c r="D385" s="1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"/>
    </row>
    <row r="386" ht="24.0" customHeight="1">
      <c r="A386" s="1"/>
      <c r="B386" s="126"/>
      <c r="C386" s="94"/>
      <c r="D386" s="1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"/>
    </row>
    <row r="387" ht="24.0" customHeight="1">
      <c r="A387" s="1"/>
      <c r="B387" s="126"/>
      <c r="C387" s="94"/>
      <c r="D387" s="1"/>
      <c r="E387" s="125"/>
      <c r="F387" s="125"/>
      <c r="G387" s="125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"/>
    </row>
    <row r="388" ht="24.0" customHeight="1">
      <c r="A388" s="1"/>
      <c r="B388" s="126"/>
      <c r="C388" s="94"/>
      <c r="D388" s="1"/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"/>
    </row>
    <row r="389" ht="24.0" customHeight="1">
      <c r="A389" s="1"/>
      <c r="B389" s="126"/>
      <c r="C389" s="94"/>
      <c r="D389" s="1"/>
      <c r="E389" s="125"/>
      <c r="F389" s="125"/>
      <c r="G389" s="125"/>
      <c r="H389" s="125"/>
      <c r="I389" s="125"/>
      <c r="J389" s="125"/>
      <c r="K389" s="125"/>
      <c r="L389" s="125"/>
      <c r="M389" s="125"/>
      <c r="N389" s="125"/>
      <c r="O389" s="125"/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  <c r="AJ389" s="1"/>
    </row>
    <row r="390" ht="24.0" customHeight="1">
      <c r="A390" s="1"/>
      <c r="B390" s="126"/>
      <c r="C390" s="94"/>
      <c r="D390" s="1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"/>
    </row>
    <row r="391" ht="24.0" customHeight="1">
      <c r="A391" s="1"/>
      <c r="B391" s="126"/>
      <c r="C391" s="94"/>
      <c r="D391" s="1"/>
      <c r="E391" s="125"/>
      <c r="F391" s="125"/>
      <c r="G391" s="125"/>
      <c r="H391" s="125"/>
      <c r="I391" s="125"/>
      <c r="J391" s="125"/>
      <c r="K391" s="125"/>
      <c r="L391" s="125"/>
      <c r="M391" s="125"/>
      <c r="N391" s="125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  <c r="AJ391" s="1"/>
    </row>
    <row r="392" ht="24.0" customHeight="1">
      <c r="A392" s="1"/>
      <c r="B392" s="126"/>
      <c r="C392" s="94"/>
      <c r="D392" s="1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"/>
    </row>
    <row r="393" ht="24.0" customHeight="1">
      <c r="A393" s="1"/>
      <c r="B393" s="126"/>
      <c r="C393" s="94"/>
      <c r="D393" s="1"/>
      <c r="E393" s="125"/>
      <c r="F393" s="125"/>
      <c r="G393" s="125"/>
      <c r="H393" s="125"/>
      <c r="I393" s="125"/>
      <c r="J393" s="125"/>
      <c r="K393" s="125"/>
      <c r="L393" s="125"/>
      <c r="M393" s="125"/>
      <c r="N393" s="125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"/>
    </row>
    <row r="394" ht="24.0" customHeight="1">
      <c r="A394" s="1"/>
      <c r="B394" s="126"/>
      <c r="C394" s="94"/>
      <c r="D394" s="1"/>
      <c r="E394" s="125"/>
      <c r="F394" s="125"/>
      <c r="G394" s="125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"/>
    </row>
    <row r="395" ht="24.0" customHeight="1">
      <c r="A395" s="1"/>
      <c r="B395" s="126"/>
      <c r="C395" s="94"/>
      <c r="D395" s="1"/>
      <c r="E395" s="125"/>
      <c r="F395" s="125"/>
      <c r="G395" s="125"/>
      <c r="H395" s="125"/>
      <c r="I395" s="125"/>
      <c r="J395" s="125"/>
      <c r="K395" s="125"/>
      <c r="L395" s="125"/>
      <c r="M395" s="125"/>
      <c r="N395" s="125"/>
      <c r="O395" s="125"/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  <c r="AJ395" s="1"/>
    </row>
    <row r="396" ht="24.0" customHeight="1">
      <c r="A396" s="1"/>
      <c r="B396" s="126"/>
      <c r="C396" s="94"/>
      <c r="D396" s="1"/>
      <c r="E396" s="125"/>
      <c r="F396" s="125"/>
      <c r="G396" s="125"/>
      <c r="H396" s="125"/>
      <c r="I396" s="125"/>
      <c r="J396" s="125"/>
      <c r="K396" s="125"/>
      <c r="L396" s="125"/>
      <c r="M396" s="125"/>
      <c r="N396" s="125"/>
      <c r="O396" s="125"/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  <c r="AA396" s="125"/>
      <c r="AB396" s="125"/>
      <c r="AC396" s="125"/>
      <c r="AD396" s="125"/>
      <c r="AE396" s="125"/>
      <c r="AF396" s="125"/>
      <c r="AG396" s="125"/>
      <c r="AH396" s="125"/>
      <c r="AI396" s="125"/>
      <c r="AJ396" s="1"/>
    </row>
    <row r="397" ht="24.0" customHeight="1">
      <c r="A397" s="1"/>
      <c r="B397" s="126"/>
      <c r="C397" s="94"/>
      <c r="D397" s="1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  <c r="AJ397" s="1"/>
    </row>
    <row r="398" ht="24.0" customHeight="1">
      <c r="A398" s="1"/>
      <c r="B398" s="126"/>
      <c r="C398" s="94"/>
      <c r="D398" s="1"/>
      <c r="E398" s="125"/>
      <c r="F398" s="125"/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"/>
    </row>
    <row r="399" ht="24.0" customHeight="1">
      <c r="A399" s="1"/>
      <c r="B399" s="126"/>
      <c r="C399" s="94"/>
      <c r="D399" s="1"/>
      <c r="E399" s="125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"/>
    </row>
    <row r="400" ht="24.0" customHeight="1">
      <c r="A400" s="1"/>
      <c r="B400" s="126"/>
      <c r="C400" s="94"/>
      <c r="D400" s="1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"/>
    </row>
    <row r="401" ht="24.0" customHeight="1">
      <c r="A401" s="1"/>
      <c r="B401" s="126"/>
      <c r="C401" s="94"/>
      <c r="D401" s="1"/>
      <c r="E401" s="125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"/>
    </row>
    <row r="402" ht="24.0" customHeight="1">
      <c r="A402" s="1"/>
      <c r="B402" s="126"/>
      <c r="C402" s="94"/>
      <c r="D402" s="1"/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"/>
    </row>
    <row r="403" ht="24.0" customHeight="1">
      <c r="A403" s="1"/>
      <c r="B403" s="126"/>
      <c r="C403" s="94"/>
      <c r="D403" s="1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"/>
    </row>
    <row r="404" ht="24.0" customHeight="1">
      <c r="A404" s="1"/>
      <c r="B404" s="126"/>
      <c r="C404" s="94"/>
      <c r="D404" s="1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  <c r="AB404" s="125"/>
      <c r="AC404" s="125"/>
      <c r="AD404" s="125"/>
      <c r="AE404" s="125"/>
      <c r="AF404" s="125"/>
      <c r="AG404" s="125"/>
      <c r="AH404" s="125"/>
      <c r="AI404" s="125"/>
      <c r="AJ404" s="1"/>
    </row>
    <row r="405" ht="24.0" customHeight="1">
      <c r="A405" s="1"/>
      <c r="B405" s="126"/>
      <c r="C405" s="94"/>
      <c r="D405" s="1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  <c r="AJ405" s="1"/>
    </row>
    <row r="406" ht="24.0" customHeight="1">
      <c r="A406" s="1"/>
      <c r="B406" s="126"/>
      <c r="C406" s="94"/>
      <c r="D406" s="1"/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"/>
    </row>
    <row r="407" ht="24.0" customHeight="1">
      <c r="A407" s="1"/>
      <c r="B407" s="126"/>
      <c r="C407" s="94"/>
      <c r="D407" s="1"/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"/>
    </row>
    <row r="408" ht="24.0" customHeight="1">
      <c r="A408" s="1"/>
      <c r="B408" s="126"/>
      <c r="C408" s="94"/>
      <c r="D408" s="1"/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"/>
    </row>
    <row r="409" ht="24.0" customHeight="1">
      <c r="A409" s="1"/>
      <c r="B409" s="126"/>
      <c r="C409" s="94"/>
      <c r="D409" s="1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  <c r="AG409" s="125"/>
      <c r="AH409" s="125"/>
      <c r="AI409" s="125"/>
      <c r="AJ409" s="1"/>
    </row>
    <row r="410" ht="24.0" customHeight="1">
      <c r="A410" s="1"/>
      <c r="B410" s="126"/>
      <c r="C410" s="94"/>
      <c r="D410" s="1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  <c r="AG410" s="125"/>
      <c r="AH410" s="125"/>
      <c r="AI410" s="125"/>
      <c r="AJ410" s="1"/>
    </row>
    <row r="411" ht="24.0" customHeight="1">
      <c r="A411" s="1"/>
      <c r="B411" s="126"/>
      <c r="C411" s="94"/>
      <c r="D411" s="1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/>
      <c r="AE411" s="125"/>
      <c r="AF411" s="125"/>
      <c r="AG411" s="125"/>
      <c r="AH411" s="125"/>
      <c r="AI411" s="125"/>
      <c r="AJ411" s="1"/>
    </row>
    <row r="412" ht="24.0" customHeight="1">
      <c r="A412" s="1"/>
      <c r="B412" s="126"/>
      <c r="C412" s="94"/>
      <c r="D412" s="1"/>
      <c r="E412" s="125"/>
      <c r="F412" s="125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  <c r="AJ412" s="1"/>
    </row>
    <row r="413" ht="24.0" customHeight="1">
      <c r="A413" s="1"/>
      <c r="B413" s="126"/>
      <c r="C413" s="94"/>
      <c r="D413" s="1"/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"/>
    </row>
    <row r="414" ht="24.0" customHeight="1">
      <c r="A414" s="1"/>
      <c r="B414" s="126"/>
      <c r="C414" s="94"/>
      <c r="D414" s="1"/>
      <c r="E414" s="125"/>
      <c r="F414" s="125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5"/>
      <c r="AC414" s="125"/>
      <c r="AD414" s="125"/>
      <c r="AE414" s="125"/>
      <c r="AF414" s="125"/>
      <c r="AG414" s="125"/>
      <c r="AH414" s="125"/>
      <c r="AI414" s="125"/>
      <c r="AJ414" s="1"/>
    </row>
    <row r="415" ht="24.0" customHeight="1">
      <c r="A415" s="1"/>
      <c r="B415" s="126"/>
      <c r="C415" s="94"/>
      <c r="D415" s="1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"/>
    </row>
    <row r="416" ht="24.0" customHeight="1">
      <c r="A416" s="1"/>
      <c r="B416" s="126"/>
      <c r="C416" s="94"/>
      <c r="D416" s="1"/>
      <c r="E416" s="125"/>
      <c r="F416" s="125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"/>
    </row>
    <row r="417" ht="24.0" customHeight="1">
      <c r="A417" s="1"/>
      <c r="B417" s="126"/>
      <c r="C417" s="94"/>
      <c r="D417" s="1"/>
      <c r="E417" s="125"/>
      <c r="F417" s="125"/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  <c r="AJ417" s="1"/>
    </row>
    <row r="418" ht="24.0" customHeight="1">
      <c r="A418" s="1"/>
      <c r="B418" s="126"/>
      <c r="C418" s="94"/>
      <c r="D418" s="1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  <c r="AA418" s="125"/>
      <c r="AB418" s="125"/>
      <c r="AC418" s="125"/>
      <c r="AD418" s="125"/>
      <c r="AE418" s="125"/>
      <c r="AF418" s="125"/>
      <c r="AG418" s="125"/>
      <c r="AH418" s="125"/>
      <c r="AI418" s="125"/>
      <c r="AJ418" s="1"/>
    </row>
    <row r="419" ht="24.0" customHeight="1">
      <c r="A419" s="1"/>
      <c r="B419" s="126"/>
      <c r="C419" s="94"/>
      <c r="D419" s="1"/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  <c r="AA419" s="125"/>
      <c r="AB419" s="125"/>
      <c r="AC419" s="125"/>
      <c r="AD419" s="125"/>
      <c r="AE419" s="125"/>
      <c r="AF419" s="125"/>
      <c r="AG419" s="125"/>
      <c r="AH419" s="125"/>
      <c r="AI419" s="125"/>
      <c r="AJ419" s="1"/>
    </row>
    <row r="420" ht="24.0" customHeight="1">
      <c r="A420" s="1"/>
      <c r="B420" s="126"/>
      <c r="C420" s="94"/>
      <c r="D420" s="1"/>
      <c r="E420" s="125"/>
      <c r="F420" s="125"/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  <c r="AA420" s="125"/>
      <c r="AB420" s="125"/>
      <c r="AC420" s="125"/>
      <c r="AD420" s="125"/>
      <c r="AE420" s="125"/>
      <c r="AF420" s="125"/>
      <c r="AG420" s="125"/>
      <c r="AH420" s="125"/>
      <c r="AI420" s="125"/>
      <c r="AJ420" s="1"/>
    </row>
    <row r="421" ht="24.0" customHeight="1">
      <c r="A421" s="1"/>
      <c r="B421" s="126"/>
      <c r="C421" s="94"/>
      <c r="D421" s="1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"/>
    </row>
    <row r="422" ht="24.0" customHeight="1">
      <c r="A422" s="1"/>
      <c r="B422" s="126"/>
      <c r="C422" s="94"/>
      <c r="D422" s="1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"/>
    </row>
    <row r="423" ht="24.0" customHeight="1">
      <c r="A423" s="1"/>
      <c r="B423" s="126"/>
      <c r="C423" s="94"/>
      <c r="D423" s="1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"/>
    </row>
    <row r="424" ht="24.0" customHeight="1">
      <c r="A424" s="1"/>
      <c r="B424" s="126"/>
      <c r="C424" s="94"/>
      <c r="D424" s="1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"/>
    </row>
    <row r="425" ht="24.0" customHeight="1">
      <c r="A425" s="1"/>
      <c r="B425" s="126"/>
      <c r="C425" s="94"/>
      <c r="D425" s="1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"/>
    </row>
    <row r="426" ht="24.0" customHeight="1">
      <c r="A426" s="1"/>
      <c r="B426" s="126"/>
      <c r="C426" s="94"/>
      <c r="D426" s="1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  <c r="AJ426" s="1"/>
    </row>
    <row r="427" ht="24.0" customHeight="1">
      <c r="A427" s="1"/>
      <c r="B427" s="126"/>
      <c r="C427" s="94"/>
      <c r="D427" s="1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"/>
    </row>
    <row r="428" ht="24.0" customHeight="1">
      <c r="A428" s="1"/>
      <c r="B428" s="126"/>
      <c r="C428" s="94"/>
      <c r="D428" s="1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"/>
    </row>
    <row r="429" ht="24.0" customHeight="1">
      <c r="A429" s="1"/>
      <c r="B429" s="126"/>
      <c r="C429" s="94"/>
      <c r="D429" s="1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"/>
    </row>
    <row r="430" ht="24.0" customHeight="1">
      <c r="A430" s="1"/>
      <c r="B430" s="126"/>
      <c r="C430" s="94"/>
      <c r="D430" s="1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"/>
    </row>
    <row r="431" ht="24.0" customHeight="1">
      <c r="A431" s="1"/>
      <c r="B431" s="126"/>
      <c r="C431" s="94"/>
      <c r="D431" s="1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  <c r="AB431" s="125"/>
      <c r="AC431" s="125"/>
      <c r="AD431" s="125"/>
      <c r="AE431" s="125"/>
      <c r="AF431" s="125"/>
      <c r="AG431" s="125"/>
      <c r="AH431" s="125"/>
      <c r="AI431" s="125"/>
      <c r="AJ431" s="1"/>
    </row>
    <row r="432" ht="24.0" customHeight="1">
      <c r="A432" s="1"/>
      <c r="B432" s="126"/>
      <c r="C432" s="94"/>
      <c r="D432" s="1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  <c r="Z432" s="125"/>
      <c r="AA432" s="125"/>
      <c r="AB432" s="125"/>
      <c r="AC432" s="125"/>
      <c r="AD432" s="125"/>
      <c r="AE432" s="125"/>
      <c r="AF432" s="125"/>
      <c r="AG432" s="125"/>
      <c r="AH432" s="125"/>
      <c r="AI432" s="125"/>
      <c r="AJ432" s="1"/>
    </row>
    <row r="433" ht="24.0" customHeight="1">
      <c r="A433" s="1"/>
      <c r="B433" s="126"/>
      <c r="C433" s="94"/>
      <c r="D433" s="1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  <c r="Z433" s="125"/>
      <c r="AA433" s="125"/>
      <c r="AB433" s="125"/>
      <c r="AC433" s="125"/>
      <c r="AD433" s="125"/>
      <c r="AE433" s="125"/>
      <c r="AF433" s="125"/>
      <c r="AG433" s="125"/>
      <c r="AH433" s="125"/>
      <c r="AI433" s="125"/>
      <c r="AJ433" s="1"/>
    </row>
    <row r="434" ht="24.0" customHeight="1">
      <c r="A434" s="1"/>
      <c r="B434" s="126"/>
      <c r="C434" s="94"/>
      <c r="D434" s="1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  <c r="AA434" s="125"/>
      <c r="AB434" s="125"/>
      <c r="AC434" s="125"/>
      <c r="AD434" s="125"/>
      <c r="AE434" s="125"/>
      <c r="AF434" s="125"/>
      <c r="AG434" s="125"/>
      <c r="AH434" s="125"/>
      <c r="AI434" s="125"/>
      <c r="AJ434" s="1"/>
    </row>
    <row r="435" ht="24.0" customHeight="1">
      <c r="A435" s="1"/>
      <c r="B435" s="126"/>
      <c r="C435" s="94"/>
      <c r="D435" s="1"/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  <c r="O435" s="125"/>
      <c r="P435" s="125"/>
      <c r="Q435" s="125"/>
      <c r="R435" s="125"/>
      <c r="S435" s="125"/>
      <c r="T435" s="125"/>
      <c r="U435" s="125"/>
      <c r="V435" s="125"/>
      <c r="W435" s="125"/>
      <c r="X435" s="125"/>
      <c r="Y435" s="125"/>
      <c r="Z435" s="125"/>
      <c r="AA435" s="125"/>
      <c r="AB435" s="125"/>
      <c r="AC435" s="125"/>
      <c r="AD435" s="125"/>
      <c r="AE435" s="125"/>
      <c r="AF435" s="125"/>
      <c r="AG435" s="125"/>
      <c r="AH435" s="125"/>
      <c r="AI435" s="125"/>
      <c r="AJ435" s="1"/>
    </row>
    <row r="436" ht="24.0" customHeight="1">
      <c r="A436" s="1"/>
      <c r="B436" s="126"/>
      <c r="C436" s="94"/>
      <c r="D436" s="1"/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/>
      <c r="AB436" s="125"/>
      <c r="AC436" s="125"/>
      <c r="AD436" s="125"/>
      <c r="AE436" s="125"/>
      <c r="AF436" s="125"/>
      <c r="AG436" s="125"/>
      <c r="AH436" s="125"/>
      <c r="AI436" s="125"/>
      <c r="AJ436" s="1"/>
    </row>
    <row r="437" ht="24.0" customHeight="1">
      <c r="A437" s="1"/>
      <c r="B437" s="126"/>
      <c r="C437" s="94"/>
      <c r="D437" s="1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  <c r="AJ437" s="1"/>
    </row>
    <row r="438" ht="24.0" customHeight="1">
      <c r="A438" s="1"/>
      <c r="B438" s="126"/>
      <c r="C438" s="94"/>
      <c r="D438" s="1"/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  <c r="AA438" s="125"/>
      <c r="AB438" s="125"/>
      <c r="AC438" s="125"/>
      <c r="AD438" s="125"/>
      <c r="AE438" s="125"/>
      <c r="AF438" s="125"/>
      <c r="AG438" s="125"/>
      <c r="AH438" s="125"/>
      <c r="AI438" s="125"/>
      <c r="AJ438" s="1"/>
    </row>
    <row r="439" ht="24.0" customHeight="1">
      <c r="A439" s="1"/>
      <c r="B439" s="126"/>
      <c r="C439" s="94"/>
      <c r="D439" s="1"/>
      <c r="E439" s="125"/>
      <c r="F439" s="125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  <c r="Z439" s="125"/>
      <c r="AA439" s="125"/>
      <c r="AB439" s="125"/>
      <c r="AC439" s="125"/>
      <c r="AD439" s="125"/>
      <c r="AE439" s="125"/>
      <c r="AF439" s="125"/>
      <c r="AG439" s="125"/>
      <c r="AH439" s="125"/>
      <c r="AI439" s="125"/>
      <c r="AJ439" s="1"/>
    </row>
    <row r="440" ht="24.0" customHeight="1">
      <c r="A440" s="1"/>
      <c r="B440" s="126"/>
      <c r="C440" s="94"/>
      <c r="D440" s="1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  <c r="AA440" s="125"/>
      <c r="AB440" s="125"/>
      <c r="AC440" s="125"/>
      <c r="AD440" s="125"/>
      <c r="AE440" s="125"/>
      <c r="AF440" s="125"/>
      <c r="AG440" s="125"/>
      <c r="AH440" s="125"/>
      <c r="AI440" s="125"/>
      <c r="AJ440" s="1"/>
    </row>
    <row r="441" ht="24.0" customHeight="1">
      <c r="A441" s="1"/>
      <c r="B441" s="126"/>
      <c r="C441" s="94"/>
      <c r="D441" s="1"/>
      <c r="E441" s="125"/>
      <c r="F441" s="125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  <c r="AA441" s="125"/>
      <c r="AB441" s="125"/>
      <c r="AC441" s="125"/>
      <c r="AD441" s="125"/>
      <c r="AE441" s="125"/>
      <c r="AF441" s="125"/>
      <c r="AG441" s="125"/>
      <c r="AH441" s="125"/>
      <c r="AI441" s="125"/>
      <c r="AJ441" s="1"/>
    </row>
    <row r="442" ht="24.0" customHeight="1">
      <c r="A442" s="1"/>
      <c r="B442" s="126"/>
      <c r="C442" s="94"/>
      <c r="D442" s="1"/>
      <c r="E442" s="125"/>
      <c r="F442" s="125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  <c r="AA442" s="125"/>
      <c r="AB442" s="125"/>
      <c r="AC442" s="125"/>
      <c r="AD442" s="125"/>
      <c r="AE442" s="125"/>
      <c r="AF442" s="125"/>
      <c r="AG442" s="125"/>
      <c r="AH442" s="125"/>
      <c r="AI442" s="125"/>
      <c r="AJ442" s="1"/>
    </row>
    <row r="443" ht="24.0" customHeight="1">
      <c r="A443" s="1"/>
      <c r="B443" s="126"/>
      <c r="C443" s="94"/>
      <c r="D443" s="1"/>
      <c r="E443" s="125"/>
      <c r="F443" s="125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  <c r="AJ443" s="1"/>
    </row>
    <row r="444" ht="24.0" customHeight="1">
      <c r="A444" s="1"/>
      <c r="B444" s="126"/>
      <c r="C444" s="94"/>
      <c r="D444" s="1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/>
      <c r="AI444" s="125"/>
      <c r="AJ444" s="1"/>
    </row>
    <row r="445" ht="24.0" customHeight="1">
      <c r="A445" s="1"/>
      <c r="B445" s="126"/>
      <c r="C445" s="94"/>
      <c r="D445" s="1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  <c r="AA445" s="125"/>
      <c r="AB445" s="125"/>
      <c r="AC445" s="125"/>
      <c r="AD445" s="125"/>
      <c r="AE445" s="125"/>
      <c r="AF445" s="125"/>
      <c r="AG445" s="125"/>
      <c r="AH445" s="125"/>
      <c r="AI445" s="125"/>
      <c r="AJ445" s="1"/>
    </row>
    <row r="446" ht="24.0" customHeight="1">
      <c r="A446" s="1"/>
      <c r="B446" s="126"/>
      <c r="C446" s="94"/>
      <c r="D446" s="1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  <c r="AA446" s="125"/>
      <c r="AB446" s="125"/>
      <c r="AC446" s="125"/>
      <c r="AD446" s="125"/>
      <c r="AE446" s="125"/>
      <c r="AF446" s="125"/>
      <c r="AG446" s="125"/>
      <c r="AH446" s="125"/>
      <c r="AI446" s="125"/>
      <c r="AJ446" s="1"/>
    </row>
    <row r="447" ht="24.0" customHeight="1">
      <c r="A447" s="1"/>
      <c r="B447" s="126"/>
      <c r="C447" s="94"/>
      <c r="D447" s="1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  <c r="AA447" s="125"/>
      <c r="AB447" s="125"/>
      <c r="AC447" s="125"/>
      <c r="AD447" s="125"/>
      <c r="AE447" s="125"/>
      <c r="AF447" s="125"/>
      <c r="AG447" s="125"/>
      <c r="AH447" s="125"/>
      <c r="AI447" s="125"/>
      <c r="AJ447" s="1"/>
    </row>
    <row r="448" ht="24.0" customHeight="1">
      <c r="A448" s="1"/>
      <c r="B448" s="126"/>
      <c r="C448" s="94"/>
      <c r="D448" s="1"/>
      <c r="E448" s="125"/>
      <c r="F448" s="125"/>
      <c r="G448" s="125"/>
      <c r="H448" s="125"/>
      <c r="I448" s="125"/>
      <c r="J448" s="125"/>
      <c r="K448" s="125"/>
      <c r="L448" s="125"/>
      <c r="M448" s="125"/>
      <c r="N448" s="125"/>
      <c r="O448" s="125"/>
      <c r="P448" s="125"/>
      <c r="Q448" s="125"/>
      <c r="R448" s="125"/>
      <c r="S448" s="125"/>
      <c r="T448" s="125"/>
      <c r="U448" s="125"/>
      <c r="V448" s="125"/>
      <c r="W448" s="125"/>
      <c r="X448" s="125"/>
      <c r="Y448" s="125"/>
      <c r="Z448" s="125"/>
      <c r="AA448" s="125"/>
      <c r="AB448" s="125"/>
      <c r="AC448" s="125"/>
      <c r="AD448" s="125"/>
      <c r="AE448" s="125"/>
      <c r="AF448" s="125"/>
      <c r="AG448" s="125"/>
      <c r="AH448" s="125"/>
      <c r="AI448" s="125"/>
      <c r="AJ448" s="1"/>
    </row>
    <row r="449" ht="24.0" customHeight="1">
      <c r="A449" s="1"/>
      <c r="B449" s="126"/>
      <c r="C449" s="94"/>
      <c r="D449" s="1"/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  <c r="AA449" s="125"/>
      <c r="AB449" s="125"/>
      <c r="AC449" s="125"/>
      <c r="AD449" s="125"/>
      <c r="AE449" s="125"/>
      <c r="AF449" s="125"/>
      <c r="AG449" s="125"/>
      <c r="AH449" s="125"/>
      <c r="AI449" s="125"/>
      <c r="AJ449" s="1"/>
    </row>
    <row r="450" ht="24.0" customHeight="1">
      <c r="A450" s="1"/>
      <c r="B450" s="126"/>
      <c r="C450" s="94"/>
      <c r="D450" s="1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  <c r="AJ450" s="1"/>
    </row>
    <row r="451" ht="24.0" customHeight="1">
      <c r="A451" s="1"/>
      <c r="B451" s="126"/>
      <c r="C451" s="94"/>
      <c r="D451" s="1"/>
      <c r="E451" s="125"/>
      <c r="F451" s="125"/>
      <c r="G451" s="125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  <c r="AA451" s="125"/>
      <c r="AB451" s="125"/>
      <c r="AC451" s="125"/>
      <c r="AD451" s="125"/>
      <c r="AE451" s="125"/>
      <c r="AF451" s="125"/>
      <c r="AG451" s="125"/>
      <c r="AH451" s="125"/>
      <c r="AI451" s="125"/>
      <c r="AJ451" s="1"/>
    </row>
    <row r="452" ht="24.0" customHeight="1">
      <c r="A452" s="1"/>
      <c r="B452" s="126"/>
      <c r="C452" s="94"/>
      <c r="D452" s="1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  <c r="AA452" s="125"/>
      <c r="AB452" s="125"/>
      <c r="AC452" s="125"/>
      <c r="AD452" s="125"/>
      <c r="AE452" s="125"/>
      <c r="AF452" s="125"/>
      <c r="AG452" s="125"/>
      <c r="AH452" s="125"/>
      <c r="AI452" s="125"/>
      <c r="AJ452" s="1"/>
    </row>
    <row r="453" ht="24.0" customHeight="1">
      <c r="A453" s="1"/>
      <c r="B453" s="126"/>
      <c r="C453" s="94"/>
      <c r="D453" s="1"/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  <c r="Z453" s="125"/>
      <c r="AA453" s="125"/>
      <c r="AB453" s="125"/>
      <c r="AC453" s="125"/>
      <c r="AD453" s="125"/>
      <c r="AE453" s="125"/>
      <c r="AF453" s="125"/>
      <c r="AG453" s="125"/>
      <c r="AH453" s="125"/>
      <c r="AI453" s="125"/>
      <c r="AJ453" s="1"/>
    </row>
    <row r="454" ht="24.0" customHeight="1">
      <c r="A454" s="1"/>
      <c r="B454" s="126"/>
      <c r="C454" s="94"/>
      <c r="D454" s="1"/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  <c r="AJ454" s="1"/>
    </row>
    <row r="455" ht="24.0" customHeight="1">
      <c r="A455" s="1"/>
      <c r="B455" s="126"/>
      <c r="C455" s="94"/>
      <c r="D455" s="1"/>
      <c r="E455" s="125"/>
      <c r="F455" s="125"/>
      <c r="G455" s="125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  <c r="AA455" s="125"/>
      <c r="AB455" s="125"/>
      <c r="AC455" s="125"/>
      <c r="AD455" s="125"/>
      <c r="AE455" s="125"/>
      <c r="AF455" s="125"/>
      <c r="AG455" s="125"/>
      <c r="AH455" s="125"/>
      <c r="AI455" s="125"/>
      <c r="AJ455" s="1"/>
    </row>
    <row r="456" ht="24.0" customHeight="1">
      <c r="A456" s="1"/>
      <c r="B456" s="126"/>
      <c r="C456" s="94"/>
      <c r="D456" s="1"/>
      <c r="E456" s="125"/>
      <c r="F456" s="125"/>
      <c r="G456" s="125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  <c r="Z456" s="125"/>
      <c r="AA456" s="125"/>
      <c r="AB456" s="125"/>
      <c r="AC456" s="125"/>
      <c r="AD456" s="125"/>
      <c r="AE456" s="125"/>
      <c r="AF456" s="125"/>
      <c r="AG456" s="125"/>
      <c r="AH456" s="125"/>
      <c r="AI456" s="125"/>
      <c r="AJ456" s="1"/>
    </row>
    <row r="457" ht="24.0" customHeight="1">
      <c r="A457" s="1"/>
      <c r="B457" s="126"/>
      <c r="C457" s="94"/>
      <c r="D457" s="1"/>
      <c r="E457" s="125"/>
      <c r="F457" s="125"/>
      <c r="G457" s="125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  <c r="AA457" s="125"/>
      <c r="AB457" s="125"/>
      <c r="AC457" s="125"/>
      <c r="AD457" s="125"/>
      <c r="AE457" s="125"/>
      <c r="AF457" s="125"/>
      <c r="AG457" s="125"/>
      <c r="AH457" s="125"/>
      <c r="AI457" s="125"/>
      <c r="AJ457" s="1"/>
    </row>
    <row r="458" ht="24.0" customHeight="1">
      <c r="A458" s="1"/>
      <c r="B458" s="126"/>
      <c r="C458" s="94"/>
      <c r="D458" s="1"/>
      <c r="E458" s="125"/>
      <c r="F458" s="125"/>
      <c r="G458" s="125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  <c r="Z458" s="125"/>
      <c r="AA458" s="125"/>
      <c r="AB458" s="125"/>
      <c r="AC458" s="125"/>
      <c r="AD458" s="125"/>
      <c r="AE458" s="125"/>
      <c r="AF458" s="125"/>
      <c r="AG458" s="125"/>
      <c r="AH458" s="125"/>
      <c r="AI458" s="125"/>
      <c r="AJ458" s="1"/>
    </row>
    <row r="459" ht="24.0" customHeight="1">
      <c r="A459" s="1"/>
      <c r="B459" s="126"/>
      <c r="C459" s="94"/>
      <c r="D459" s="1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/>
      <c r="AA459" s="125"/>
      <c r="AB459" s="125"/>
      <c r="AC459" s="125"/>
      <c r="AD459" s="125"/>
      <c r="AE459" s="125"/>
      <c r="AF459" s="125"/>
      <c r="AG459" s="125"/>
      <c r="AH459" s="125"/>
      <c r="AI459" s="125"/>
      <c r="AJ459" s="1"/>
    </row>
    <row r="460" ht="24.0" customHeight="1">
      <c r="A460" s="1"/>
      <c r="B460" s="126"/>
      <c r="C460" s="94"/>
      <c r="D460" s="1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  <c r="Z460" s="125"/>
      <c r="AA460" s="125"/>
      <c r="AB460" s="125"/>
      <c r="AC460" s="125"/>
      <c r="AD460" s="125"/>
      <c r="AE460" s="125"/>
      <c r="AF460" s="125"/>
      <c r="AG460" s="125"/>
      <c r="AH460" s="125"/>
      <c r="AI460" s="125"/>
      <c r="AJ460" s="1"/>
    </row>
    <row r="461" ht="24.0" customHeight="1">
      <c r="A461" s="1"/>
      <c r="B461" s="126"/>
      <c r="C461" s="94"/>
      <c r="D461" s="1"/>
      <c r="E461" s="125"/>
      <c r="F461" s="125"/>
      <c r="G461" s="125"/>
      <c r="H461" s="125"/>
      <c r="I461" s="125"/>
      <c r="J461" s="125"/>
      <c r="K461" s="125"/>
      <c r="L461" s="125"/>
      <c r="M461" s="125"/>
      <c r="N461" s="125"/>
      <c r="O461" s="125"/>
      <c r="P461" s="125"/>
      <c r="Q461" s="125"/>
      <c r="R461" s="125"/>
      <c r="S461" s="125"/>
      <c r="T461" s="125"/>
      <c r="U461" s="125"/>
      <c r="V461" s="125"/>
      <c r="W461" s="125"/>
      <c r="X461" s="125"/>
      <c r="Y461" s="125"/>
      <c r="Z461" s="125"/>
      <c r="AA461" s="125"/>
      <c r="AB461" s="125"/>
      <c r="AC461" s="125"/>
      <c r="AD461" s="125"/>
      <c r="AE461" s="125"/>
      <c r="AF461" s="125"/>
      <c r="AG461" s="125"/>
      <c r="AH461" s="125"/>
      <c r="AI461" s="125"/>
      <c r="AJ461" s="1"/>
    </row>
    <row r="462" ht="24.0" customHeight="1">
      <c r="A462" s="1"/>
      <c r="B462" s="126"/>
      <c r="C462" s="94"/>
      <c r="D462" s="1"/>
      <c r="E462" s="125"/>
      <c r="F462" s="125"/>
      <c r="G462" s="125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  <c r="R462" s="125"/>
      <c r="S462" s="125"/>
      <c r="T462" s="125"/>
      <c r="U462" s="125"/>
      <c r="V462" s="125"/>
      <c r="W462" s="125"/>
      <c r="X462" s="125"/>
      <c r="Y462" s="125"/>
      <c r="Z462" s="125"/>
      <c r="AA462" s="125"/>
      <c r="AB462" s="125"/>
      <c r="AC462" s="125"/>
      <c r="AD462" s="125"/>
      <c r="AE462" s="125"/>
      <c r="AF462" s="125"/>
      <c r="AG462" s="125"/>
      <c r="AH462" s="125"/>
      <c r="AI462" s="125"/>
      <c r="AJ462" s="1"/>
    </row>
    <row r="463" ht="24.0" customHeight="1">
      <c r="A463" s="1"/>
      <c r="B463" s="126"/>
      <c r="C463" s="94"/>
      <c r="D463" s="1"/>
      <c r="E463" s="125"/>
      <c r="F463" s="125"/>
      <c r="G463" s="125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  <c r="AA463" s="125"/>
      <c r="AB463" s="125"/>
      <c r="AC463" s="125"/>
      <c r="AD463" s="125"/>
      <c r="AE463" s="125"/>
      <c r="AF463" s="125"/>
      <c r="AG463" s="125"/>
      <c r="AH463" s="125"/>
      <c r="AI463" s="125"/>
      <c r="AJ463" s="1"/>
    </row>
    <row r="464" ht="24.0" customHeight="1">
      <c r="A464" s="1"/>
      <c r="B464" s="126"/>
      <c r="C464" s="94"/>
      <c r="D464" s="1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  <c r="AA464" s="125"/>
      <c r="AB464" s="125"/>
      <c r="AC464" s="125"/>
      <c r="AD464" s="125"/>
      <c r="AE464" s="125"/>
      <c r="AF464" s="125"/>
      <c r="AG464" s="125"/>
      <c r="AH464" s="125"/>
      <c r="AI464" s="125"/>
      <c r="AJ464" s="1"/>
    </row>
    <row r="465" ht="24.0" customHeight="1">
      <c r="A465" s="1"/>
      <c r="B465" s="126"/>
      <c r="C465" s="94"/>
      <c r="D465" s="1"/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  <c r="Z465" s="125"/>
      <c r="AA465" s="125"/>
      <c r="AB465" s="125"/>
      <c r="AC465" s="125"/>
      <c r="AD465" s="125"/>
      <c r="AE465" s="125"/>
      <c r="AF465" s="125"/>
      <c r="AG465" s="125"/>
      <c r="AH465" s="125"/>
      <c r="AI465" s="125"/>
      <c r="AJ465" s="1"/>
    </row>
    <row r="466" ht="24.0" customHeight="1">
      <c r="A466" s="1"/>
      <c r="B466" s="126"/>
      <c r="C466" s="94"/>
      <c r="D466" s="1"/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  <c r="Z466" s="125"/>
      <c r="AA466" s="125"/>
      <c r="AB466" s="125"/>
      <c r="AC466" s="125"/>
      <c r="AD466" s="125"/>
      <c r="AE466" s="125"/>
      <c r="AF466" s="125"/>
      <c r="AG466" s="125"/>
      <c r="AH466" s="125"/>
      <c r="AI466" s="125"/>
      <c r="AJ466" s="1"/>
    </row>
    <row r="467" ht="24.0" customHeight="1">
      <c r="A467" s="1"/>
      <c r="B467" s="126"/>
      <c r="C467" s="94"/>
      <c r="D467" s="1"/>
      <c r="E467" s="125"/>
      <c r="F467" s="125"/>
      <c r="G467" s="125"/>
      <c r="H467" s="125"/>
      <c r="I467" s="125"/>
      <c r="J467" s="125"/>
      <c r="K467" s="125"/>
      <c r="L467" s="125"/>
      <c r="M467" s="125"/>
      <c r="N467" s="125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  <c r="Y467" s="125"/>
      <c r="Z467" s="125"/>
      <c r="AA467" s="125"/>
      <c r="AB467" s="125"/>
      <c r="AC467" s="125"/>
      <c r="AD467" s="125"/>
      <c r="AE467" s="125"/>
      <c r="AF467" s="125"/>
      <c r="AG467" s="125"/>
      <c r="AH467" s="125"/>
      <c r="AI467" s="125"/>
      <c r="AJ467" s="1"/>
    </row>
    <row r="468" ht="24.0" customHeight="1">
      <c r="A468" s="1"/>
      <c r="B468" s="126"/>
      <c r="C468" s="94"/>
      <c r="D468" s="1"/>
      <c r="E468" s="125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"/>
    </row>
    <row r="469" ht="24.0" customHeight="1">
      <c r="A469" s="1"/>
      <c r="B469" s="126"/>
      <c r="C469" s="94"/>
      <c r="D469" s="1"/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"/>
    </row>
    <row r="470" ht="24.0" customHeight="1">
      <c r="A470" s="1"/>
      <c r="B470" s="126"/>
      <c r="C470" s="94"/>
      <c r="D470" s="1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  <c r="AJ470" s="1"/>
    </row>
    <row r="471" ht="24.0" customHeight="1">
      <c r="A471" s="1"/>
      <c r="B471" s="126"/>
      <c r="C471" s="94"/>
      <c r="D471" s="1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  <c r="AJ471" s="1"/>
    </row>
    <row r="472" ht="24.0" customHeight="1">
      <c r="A472" s="1"/>
      <c r="B472" s="126"/>
      <c r="C472" s="94"/>
      <c r="D472" s="1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"/>
    </row>
    <row r="473" ht="24.0" customHeight="1">
      <c r="A473" s="1"/>
      <c r="B473" s="126"/>
      <c r="C473" s="94"/>
      <c r="D473" s="1"/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  <c r="AJ473" s="1"/>
    </row>
    <row r="474" ht="24.0" customHeight="1">
      <c r="A474" s="1"/>
      <c r="B474" s="126"/>
      <c r="C474" s="94"/>
      <c r="D474" s="1"/>
      <c r="E474" s="125"/>
      <c r="F474" s="125"/>
      <c r="G474" s="125"/>
      <c r="H474" s="125"/>
      <c r="I474" s="125"/>
      <c r="J474" s="125"/>
      <c r="K474" s="125"/>
      <c r="L474" s="125"/>
      <c r="M474" s="125"/>
      <c r="N474" s="125"/>
      <c r="O474" s="125"/>
      <c r="P474" s="125"/>
      <c r="Q474" s="125"/>
      <c r="R474" s="125"/>
      <c r="S474" s="125"/>
      <c r="T474" s="125"/>
      <c r="U474" s="125"/>
      <c r="V474" s="125"/>
      <c r="W474" s="125"/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  <c r="AJ474" s="1"/>
    </row>
    <row r="475" ht="24.0" customHeight="1">
      <c r="A475" s="1"/>
      <c r="B475" s="126"/>
      <c r="C475" s="94"/>
      <c r="D475" s="1"/>
      <c r="E475" s="125"/>
      <c r="F475" s="125"/>
      <c r="G475" s="125"/>
      <c r="H475" s="125"/>
      <c r="I475" s="125"/>
      <c r="J475" s="125"/>
      <c r="K475" s="125"/>
      <c r="L475" s="125"/>
      <c r="M475" s="125"/>
      <c r="N475" s="125"/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  <c r="AA475" s="125"/>
      <c r="AB475" s="125"/>
      <c r="AC475" s="125"/>
      <c r="AD475" s="125"/>
      <c r="AE475" s="125"/>
      <c r="AF475" s="125"/>
      <c r="AG475" s="125"/>
      <c r="AH475" s="125"/>
      <c r="AI475" s="125"/>
      <c r="AJ475" s="1"/>
    </row>
    <row r="476" ht="24.0" customHeight="1">
      <c r="A476" s="1"/>
      <c r="B476" s="126"/>
      <c r="C476" s="94"/>
      <c r="D476" s="1"/>
      <c r="E476" s="125"/>
      <c r="F476" s="125"/>
      <c r="G476" s="125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/>
      <c r="AA476" s="125"/>
      <c r="AB476" s="125"/>
      <c r="AC476" s="125"/>
      <c r="AD476" s="125"/>
      <c r="AE476" s="125"/>
      <c r="AF476" s="125"/>
      <c r="AG476" s="125"/>
      <c r="AH476" s="125"/>
      <c r="AI476" s="125"/>
      <c r="AJ476" s="1"/>
    </row>
    <row r="477" ht="24.0" customHeight="1">
      <c r="A477" s="1"/>
      <c r="B477" s="126"/>
      <c r="C477" s="94"/>
      <c r="D477" s="1"/>
      <c r="E477" s="125"/>
      <c r="F477" s="125"/>
      <c r="G477" s="125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  <c r="AB477" s="125"/>
      <c r="AC477" s="125"/>
      <c r="AD477" s="125"/>
      <c r="AE477" s="125"/>
      <c r="AF477" s="125"/>
      <c r="AG477" s="125"/>
      <c r="AH477" s="125"/>
      <c r="AI477" s="125"/>
      <c r="AJ477" s="1"/>
    </row>
    <row r="478" ht="24.0" customHeight="1">
      <c r="A478" s="1"/>
      <c r="B478" s="126"/>
      <c r="C478" s="94"/>
      <c r="D478" s="1"/>
      <c r="E478" s="125"/>
      <c r="F478" s="125"/>
      <c r="G478" s="125"/>
      <c r="H478" s="125"/>
      <c r="I478" s="125"/>
      <c r="J478" s="125"/>
      <c r="K478" s="125"/>
      <c r="L478" s="125"/>
      <c r="M478" s="125"/>
      <c r="N478" s="125"/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  <c r="AA478" s="125"/>
      <c r="AB478" s="125"/>
      <c r="AC478" s="125"/>
      <c r="AD478" s="125"/>
      <c r="AE478" s="125"/>
      <c r="AF478" s="125"/>
      <c r="AG478" s="125"/>
      <c r="AH478" s="125"/>
      <c r="AI478" s="125"/>
      <c r="AJ478" s="1"/>
    </row>
    <row r="479" ht="24.0" customHeight="1">
      <c r="A479" s="1"/>
      <c r="B479" s="126"/>
      <c r="C479" s="94"/>
      <c r="D479" s="1"/>
      <c r="E479" s="125"/>
      <c r="F479" s="125"/>
      <c r="G479" s="125"/>
      <c r="H479" s="125"/>
      <c r="I479" s="125"/>
      <c r="J479" s="125"/>
      <c r="K479" s="125"/>
      <c r="L479" s="125"/>
      <c r="M479" s="125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  <c r="AA479" s="125"/>
      <c r="AB479" s="125"/>
      <c r="AC479" s="125"/>
      <c r="AD479" s="125"/>
      <c r="AE479" s="125"/>
      <c r="AF479" s="125"/>
      <c r="AG479" s="125"/>
      <c r="AH479" s="125"/>
      <c r="AI479" s="125"/>
      <c r="AJ479" s="1"/>
    </row>
    <row r="480" ht="24.0" customHeight="1">
      <c r="A480" s="1"/>
      <c r="B480" s="126"/>
      <c r="C480" s="94"/>
      <c r="D480" s="1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  <c r="AJ480" s="1"/>
    </row>
    <row r="481" ht="24.0" customHeight="1">
      <c r="A481" s="1"/>
      <c r="B481" s="126"/>
      <c r="C481" s="94"/>
      <c r="D481" s="1"/>
      <c r="E481" s="125"/>
      <c r="F481" s="125"/>
      <c r="G481" s="125"/>
      <c r="H481" s="125"/>
      <c r="I481" s="125"/>
      <c r="J481" s="125"/>
      <c r="K481" s="125"/>
      <c r="L481" s="125"/>
      <c r="M481" s="125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  <c r="AA481" s="125"/>
      <c r="AB481" s="125"/>
      <c r="AC481" s="125"/>
      <c r="AD481" s="125"/>
      <c r="AE481" s="125"/>
      <c r="AF481" s="125"/>
      <c r="AG481" s="125"/>
      <c r="AH481" s="125"/>
      <c r="AI481" s="125"/>
      <c r="AJ481" s="1"/>
    </row>
    <row r="482" ht="24.0" customHeight="1">
      <c r="A482" s="1"/>
      <c r="B482" s="126"/>
      <c r="C482" s="94"/>
      <c r="D482" s="1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  <c r="AB482" s="125"/>
      <c r="AC482" s="125"/>
      <c r="AD482" s="125"/>
      <c r="AE482" s="125"/>
      <c r="AF482" s="125"/>
      <c r="AG482" s="125"/>
      <c r="AH482" s="125"/>
      <c r="AI482" s="125"/>
      <c r="AJ482" s="1"/>
    </row>
    <row r="483" ht="24.0" customHeight="1">
      <c r="A483" s="1"/>
      <c r="B483" s="126"/>
      <c r="C483" s="94"/>
      <c r="D483" s="1"/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  <c r="Z483" s="125"/>
      <c r="AA483" s="125"/>
      <c r="AB483" s="125"/>
      <c r="AC483" s="125"/>
      <c r="AD483" s="125"/>
      <c r="AE483" s="125"/>
      <c r="AF483" s="125"/>
      <c r="AG483" s="125"/>
      <c r="AH483" s="125"/>
      <c r="AI483" s="125"/>
      <c r="AJ483" s="1"/>
    </row>
    <row r="484" ht="24.0" customHeight="1">
      <c r="A484" s="1"/>
      <c r="B484" s="126"/>
      <c r="C484" s="94"/>
      <c r="D484" s="1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  <c r="Z484" s="125"/>
      <c r="AA484" s="125"/>
      <c r="AB484" s="125"/>
      <c r="AC484" s="125"/>
      <c r="AD484" s="125"/>
      <c r="AE484" s="125"/>
      <c r="AF484" s="125"/>
      <c r="AG484" s="125"/>
      <c r="AH484" s="125"/>
      <c r="AI484" s="125"/>
      <c r="AJ484" s="1"/>
    </row>
    <row r="485" ht="24.0" customHeight="1">
      <c r="A485" s="1"/>
      <c r="B485" s="126"/>
      <c r="C485" s="94"/>
      <c r="D485" s="1"/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  <c r="AA485" s="125"/>
      <c r="AB485" s="125"/>
      <c r="AC485" s="125"/>
      <c r="AD485" s="125"/>
      <c r="AE485" s="125"/>
      <c r="AF485" s="125"/>
      <c r="AG485" s="125"/>
      <c r="AH485" s="125"/>
      <c r="AI485" s="125"/>
      <c r="AJ485" s="1"/>
    </row>
    <row r="486" ht="24.0" customHeight="1">
      <c r="A486" s="1"/>
      <c r="B486" s="126"/>
      <c r="C486" s="94"/>
      <c r="D486" s="1"/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  <c r="Z486" s="125"/>
      <c r="AA486" s="125"/>
      <c r="AB486" s="125"/>
      <c r="AC486" s="125"/>
      <c r="AD486" s="125"/>
      <c r="AE486" s="125"/>
      <c r="AF486" s="125"/>
      <c r="AG486" s="125"/>
      <c r="AH486" s="125"/>
      <c r="AI486" s="125"/>
      <c r="AJ486" s="1"/>
    </row>
    <row r="487" ht="24.0" customHeight="1">
      <c r="A487" s="1"/>
      <c r="B487" s="126"/>
      <c r="C487" s="94"/>
      <c r="D487" s="1"/>
      <c r="E487" s="125"/>
      <c r="F487" s="125"/>
      <c r="G487" s="125"/>
      <c r="H487" s="125"/>
      <c r="I487" s="125"/>
      <c r="J487" s="125"/>
      <c r="K487" s="125"/>
      <c r="L487" s="125"/>
      <c r="M487" s="125"/>
      <c r="N487" s="125"/>
      <c r="O487" s="125"/>
      <c r="P487" s="125"/>
      <c r="Q487" s="125"/>
      <c r="R487" s="125"/>
      <c r="S487" s="125"/>
      <c r="T487" s="125"/>
      <c r="U487" s="125"/>
      <c r="V487" s="125"/>
      <c r="W487" s="125"/>
      <c r="X487" s="125"/>
      <c r="Y487" s="125"/>
      <c r="Z487" s="125"/>
      <c r="AA487" s="125"/>
      <c r="AB487" s="125"/>
      <c r="AC487" s="125"/>
      <c r="AD487" s="125"/>
      <c r="AE487" s="125"/>
      <c r="AF487" s="125"/>
      <c r="AG487" s="125"/>
      <c r="AH487" s="125"/>
      <c r="AI487" s="125"/>
      <c r="AJ487" s="1"/>
    </row>
    <row r="488" ht="24.0" customHeight="1">
      <c r="A488" s="1"/>
      <c r="B488" s="126"/>
      <c r="C488" s="94"/>
      <c r="D488" s="1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  <c r="Z488" s="125"/>
      <c r="AA488" s="125"/>
      <c r="AB488" s="125"/>
      <c r="AC488" s="125"/>
      <c r="AD488" s="125"/>
      <c r="AE488" s="125"/>
      <c r="AF488" s="125"/>
      <c r="AG488" s="125"/>
      <c r="AH488" s="125"/>
      <c r="AI488" s="125"/>
      <c r="AJ488" s="1"/>
    </row>
    <row r="489" ht="24.0" customHeight="1">
      <c r="A489" s="1"/>
      <c r="B489" s="126"/>
      <c r="C489" s="94"/>
      <c r="D489" s="1"/>
      <c r="E489" s="125"/>
      <c r="F489" s="125"/>
      <c r="G489" s="125"/>
      <c r="H489" s="125"/>
      <c r="I489" s="125"/>
      <c r="J489" s="125"/>
      <c r="K489" s="125"/>
      <c r="L489" s="125"/>
      <c r="M489" s="125"/>
      <c r="N489" s="125"/>
      <c r="O489" s="125"/>
      <c r="P489" s="125"/>
      <c r="Q489" s="125"/>
      <c r="R489" s="125"/>
      <c r="S489" s="125"/>
      <c r="T489" s="125"/>
      <c r="U489" s="125"/>
      <c r="V489" s="125"/>
      <c r="W489" s="125"/>
      <c r="X489" s="125"/>
      <c r="Y489" s="125"/>
      <c r="Z489" s="125"/>
      <c r="AA489" s="125"/>
      <c r="AB489" s="125"/>
      <c r="AC489" s="125"/>
      <c r="AD489" s="125"/>
      <c r="AE489" s="125"/>
      <c r="AF489" s="125"/>
      <c r="AG489" s="125"/>
      <c r="AH489" s="125"/>
      <c r="AI489" s="125"/>
      <c r="AJ489" s="1"/>
    </row>
    <row r="490" ht="24.0" customHeight="1">
      <c r="A490" s="1"/>
      <c r="B490" s="126"/>
      <c r="C490" s="94"/>
      <c r="D490" s="1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  <c r="Z490" s="125"/>
      <c r="AA490" s="125"/>
      <c r="AB490" s="125"/>
      <c r="AC490" s="125"/>
      <c r="AD490" s="125"/>
      <c r="AE490" s="125"/>
      <c r="AF490" s="125"/>
      <c r="AG490" s="125"/>
      <c r="AH490" s="125"/>
      <c r="AI490" s="125"/>
      <c r="AJ490" s="1"/>
    </row>
    <row r="491" ht="24.0" customHeight="1">
      <c r="A491" s="1"/>
      <c r="B491" s="126"/>
      <c r="C491" s="94"/>
      <c r="D491" s="1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  <c r="AB491" s="125"/>
      <c r="AC491" s="125"/>
      <c r="AD491" s="125"/>
      <c r="AE491" s="125"/>
      <c r="AF491" s="125"/>
      <c r="AG491" s="125"/>
      <c r="AH491" s="125"/>
      <c r="AI491" s="125"/>
      <c r="AJ491" s="1"/>
    </row>
    <row r="492" ht="24.0" customHeight="1">
      <c r="A492" s="1"/>
      <c r="B492" s="126"/>
      <c r="C492" s="94"/>
      <c r="D492" s="1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  <c r="AB492" s="125"/>
      <c r="AC492" s="125"/>
      <c r="AD492" s="125"/>
      <c r="AE492" s="125"/>
      <c r="AF492" s="125"/>
      <c r="AG492" s="125"/>
      <c r="AH492" s="125"/>
      <c r="AI492" s="125"/>
      <c r="AJ492" s="1"/>
    </row>
    <row r="493" ht="24.0" customHeight="1">
      <c r="A493" s="1"/>
      <c r="B493" s="126"/>
      <c r="C493" s="94"/>
      <c r="D493" s="1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  <c r="AA493" s="125"/>
      <c r="AB493" s="125"/>
      <c r="AC493" s="125"/>
      <c r="AD493" s="125"/>
      <c r="AE493" s="125"/>
      <c r="AF493" s="125"/>
      <c r="AG493" s="125"/>
      <c r="AH493" s="125"/>
      <c r="AI493" s="125"/>
      <c r="AJ493" s="1"/>
    </row>
    <row r="494" ht="24.0" customHeight="1">
      <c r="A494" s="1"/>
      <c r="B494" s="126"/>
      <c r="C494" s="94"/>
      <c r="D494" s="1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  <c r="AB494" s="125"/>
      <c r="AC494" s="125"/>
      <c r="AD494" s="125"/>
      <c r="AE494" s="125"/>
      <c r="AF494" s="125"/>
      <c r="AG494" s="125"/>
      <c r="AH494" s="125"/>
      <c r="AI494" s="125"/>
      <c r="AJ494" s="1"/>
    </row>
    <row r="495" ht="24.0" customHeight="1">
      <c r="A495" s="1"/>
      <c r="B495" s="126"/>
      <c r="C495" s="94"/>
      <c r="D495" s="1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  <c r="AB495" s="125"/>
      <c r="AC495" s="125"/>
      <c r="AD495" s="125"/>
      <c r="AE495" s="125"/>
      <c r="AF495" s="125"/>
      <c r="AG495" s="125"/>
      <c r="AH495" s="125"/>
      <c r="AI495" s="125"/>
      <c r="AJ495" s="1"/>
    </row>
    <row r="496" ht="24.0" customHeight="1">
      <c r="A496" s="1"/>
      <c r="B496" s="126"/>
      <c r="C496" s="94"/>
      <c r="D496" s="1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  <c r="AB496" s="125"/>
      <c r="AC496" s="125"/>
      <c r="AD496" s="125"/>
      <c r="AE496" s="125"/>
      <c r="AF496" s="125"/>
      <c r="AG496" s="125"/>
      <c r="AH496" s="125"/>
      <c r="AI496" s="125"/>
      <c r="AJ496" s="1"/>
    </row>
    <row r="497" ht="24.0" customHeight="1">
      <c r="A497" s="1"/>
      <c r="B497" s="126"/>
      <c r="C497" s="94"/>
      <c r="D497" s="1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  <c r="AB497" s="125"/>
      <c r="AC497" s="125"/>
      <c r="AD497" s="125"/>
      <c r="AE497" s="125"/>
      <c r="AF497" s="125"/>
      <c r="AG497" s="125"/>
      <c r="AH497" s="125"/>
      <c r="AI497" s="125"/>
      <c r="AJ497" s="1"/>
    </row>
    <row r="498" ht="24.0" customHeight="1">
      <c r="A498" s="1"/>
      <c r="B498" s="126"/>
      <c r="C498" s="94"/>
      <c r="D498" s="1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  <c r="AB498" s="125"/>
      <c r="AC498" s="125"/>
      <c r="AD498" s="125"/>
      <c r="AE498" s="125"/>
      <c r="AF498" s="125"/>
      <c r="AG498" s="125"/>
      <c r="AH498" s="125"/>
      <c r="AI498" s="125"/>
      <c r="AJ498" s="1"/>
    </row>
    <row r="499" ht="24.0" customHeight="1">
      <c r="A499" s="1"/>
      <c r="B499" s="126"/>
      <c r="C499" s="94"/>
      <c r="D499" s="1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  <c r="AA499" s="125"/>
      <c r="AB499" s="125"/>
      <c r="AC499" s="125"/>
      <c r="AD499" s="125"/>
      <c r="AE499" s="125"/>
      <c r="AF499" s="125"/>
      <c r="AG499" s="125"/>
      <c r="AH499" s="125"/>
      <c r="AI499" s="125"/>
      <c r="AJ499" s="1"/>
    </row>
    <row r="500" ht="24.0" customHeight="1">
      <c r="A500" s="1"/>
      <c r="B500" s="126"/>
      <c r="C500" s="94"/>
      <c r="D500" s="1"/>
      <c r="E500" s="125"/>
      <c r="F500" s="125"/>
      <c r="G500" s="125"/>
      <c r="H500" s="125"/>
      <c r="I500" s="125"/>
      <c r="J500" s="125"/>
      <c r="K500" s="125"/>
      <c r="L500" s="125"/>
      <c r="M500" s="125"/>
      <c r="N500" s="125"/>
      <c r="O500" s="125"/>
      <c r="P500" s="125"/>
      <c r="Q500" s="125"/>
      <c r="R500" s="125"/>
      <c r="S500" s="125"/>
      <c r="T500" s="125"/>
      <c r="U500" s="125"/>
      <c r="V500" s="125"/>
      <c r="W500" s="125"/>
      <c r="X500" s="125"/>
      <c r="Y500" s="125"/>
      <c r="Z500" s="125"/>
      <c r="AA500" s="125"/>
      <c r="AB500" s="125"/>
      <c r="AC500" s="125"/>
      <c r="AD500" s="125"/>
      <c r="AE500" s="125"/>
      <c r="AF500" s="125"/>
      <c r="AG500" s="125"/>
      <c r="AH500" s="125"/>
      <c r="AI500" s="125"/>
      <c r="AJ500" s="1"/>
    </row>
    <row r="501" ht="24.0" customHeight="1">
      <c r="A501" s="1"/>
      <c r="B501" s="126"/>
      <c r="C501" s="94"/>
      <c r="D501" s="1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  <c r="AA501" s="125"/>
      <c r="AB501" s="125"/>
      <c r="AC501" s="125"/>
      <c r="AD501" s="125"/>
      <c r="AE501" s="125"/>
      <c r="AF501" s="125"/>
      <c r="AG501" s="125"/>
      <c r="AH501" s="125"/>
      <c r="AI501" s="125"/>
      <c r="AJ501" s="1"/>
    </row>
    <row r="502" ht="24.0" customHeight="1">
      <c r="A502" s="1"/>
      <c r="B502" s="126"/>
      <c r="C502" s="94"/>
      <c r="D502" s="1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  <c r="AB502" s="125"/>
      <c r="AC502" s="125"/>
      <c r="AD502" s="125"/>
      <c r="AE502" s="125"/>
      <c r="AF502" s="125"/>
      <c r="AG502" s="125"/>
      <c r="AH502" s="125"/>
      <c r="AI502" s="125"/>
      <c r="AJ502" s="1"/>
    </row>
    <row r="503" ht="24.0" customHeight="1">
      <c r="A503" s="1"/>
      <c r="B503" s="126"/>
      <c r="C503" s="94"/>
      <c r="D503" s="1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  <c r="AB503" s="125"/>
      <c r="AC503" s="125"/>
      <c r="AD503" s="125"/>
      <c r="AE503" s="125"/>
      <c r="AF503" s="125"/>
      <c r="AG503" s="125"/>
      <c r="AH503" s="125"/>
      <c r="AI503" s="125"/>
      <c r="AJ503" s="1"/>
    </row>
    <row r="504" ht="24.0" customHeight="1">
      <c r="A504" s="1"/>
      <c r="B504" s="126"/>
      <c r="C504" s="94"/>
      <c r="D504" s="1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  <c r="AJ504" s="1"/>
    </row>
    <row r="505" ht="24.0" customHeight="1">
      <c r="A505" s="1"/>
      <c r="B505" s="126"/>
      <c r="C505" s="94"/>
      <c r="D505" s="1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  <c r="AB505" s="125"/>
      <c r="AC505" s="125"/>
      <c r="AD505" s="125"/>
      <c r="AE505" s="125"/>
      <c r="AF505" s="125"/>
      <c r="AG505" s="125"/>
      <c r="AH505" s="125"/>
      <c r="AI505" s="125"/>
      <c r="AJ505" s="1"/>
    </row>
    <row r="506" ht="24.0" customHeight="1">
      <c r="A506" s="1"/>
      <c r="B506" s="126"/>
      <c r="C506" s="94"/>
      <c r="D506" s="1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  <c r="AB506" s="125"/>
      <c r="AC506" s="125"/>
      <c r="AD506" s="125"/>
      <c r="AE506" s="125"/>
      <c r="AF506" s="125"/>
      <c r="AG506" s="125"/>
      <c r="AH506" s="125"/>
      <c r="AI506" s="125"/>
      <c r="AJ506" s="1"/>
    </row>
    <row r="507" ht="24.0" customHeight="1">
      <c r="A507" s="1"/>
      <c r="B507" s="126"/>
      <c r="C507" s="94"/>
      <c r="D507" s="1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  <c r="AJ507" s="1"/>
    </row>
    <row r="508" ht="24.0" customHeight="1">
      <c r="A508" s="1"/>
      <c r="B508" s="126"/>
      <c r="C508" s="94"/>
      <c r="D508" s="1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  <c r="AB508" s="125"/>
      <c r="AC508" s="125"/>
      <c r="AD508" s="125"/>
      <c r="AE508" s="125"/>
      <c r="AF508" s="125"/>
      <c r="AG508" s="125"/>
      <c r="AH508" s="125"/>
      <c r="AI508" s="125"/>
      <c r="AJ508" s="1"/>
    </row>
    <row r="509" ht="24.0" customHeight="1">
      <c r="A509" s="1"/>
      <c r="B509" s="126"/>
      <c r="C509" s="94"/>
      <c r="D509" s="1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  <c r="AB509" s="125"/>
      <c r="AC509" s="125"/>
      <c r="AD509" s="125"/>
      <c r="AE509" s="125"/>
      <c r="AF509" s="125"/>
      <c r="AG509" s="125"/>
      <c r="AH509" s="125"/>
      <c r="AI509" s="125"/>
      <c r="AJ509" s="1"/>
    </row>
    <row r="510" ht="24.0" customHeight="1">
      <c r="A510" s="1"/>
      <c r="B510" s="126"/>
      <c r="C510" s="94"/>
      <c r="D510" s="1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  <c r="AB510" s="125"/>
      <c r="AC510" s="125"/>
      <c r="AD510" s="125"/>
      <c r="AE510" s="125"/>
      <c r="AF510" s="125"/>
      <c r="AG510" s="125"/>
      <c r="AH510" s="125"/>
      <c r="AI510" s="125"/>
      <c r="AJ510" s="1"/>
    </row>
    <row r="511" ht="24.0" customHeight="1">
      <c r="A511" s="1"/>
      <c r="B511" s="126"/>
      <c r="C511" s="94"/>
      <c r="D511" s="1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  <c r="AB511" s="125"/>
      <c r="AC511" s="125"/>
      <c r="AD511" s="125"/>
      <c r="AE511" s="125"/>
      <c r="AF511" s="125"/>
      <c r="AG511" s="125"/>
      <c r="AH511" s="125"/>
      <c r="AI511" s="125"/>
      <c r="AJ511" s="1"/>
    </row>
    <row r="512" ht="24.0" customHeight="1">
      <c r="A512" s="1"/>
      <c r="B512" s="126"/>
      <c r="C512" s="94"/>
      <c r="D512" s="1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  <c r="AB512" s="125"/>
      <c r="AC512" s="125"/>
      <c r="AD512" s="125"/>
      <c r="AE512" s="125"/>
      <c r="AF512" s="125"/>
      <c r="AG512" s="125"/>
      <c r="AH512" s="125"/>
      <c r="AI512" s="125"/>
      <c r="AJ512" s="1"/>
    </row>
    <row r="513" ht="24.0" customHeight="1">
      <c r="A513" s="1"/>
      <c r="B513" s="126"/>
      <c r="C513" s="94"/>
      <c r="D513" s="1"/>
      <c r="E513" s="125"/>
      <c r="F513" s="125"/>
      <c r="G513" s="125"/>
      <c r="H513" s="125"/>
      <c r="I513" s="125"/>
      <c r="J513" s="125"/>
      <c r="K513" s="125"/>
      <c r="L513" s="125"/>
      <c r="M513" s="125"/>
      <c r="N513" s="125"/>
      <c r="O513" s="125"/>
      <c r="P513" s="125"/>
      <c r="Q513" s="125"/>
      <c r="R513" s="125"/>
      <c r="S513" s="125"/>
      <c r="T513" s="125"/>
      <c r="U513" s="125"/>
      <c r="V513" s="125"/>
      <c r="W513" s="125"/>
      <c r="X513" s="125"/>
      <c r="Y513" s="125"/>
      <c r="Z513" s="125"/>
      <c r="AA513" s="125"/>
      <c r="AB513" s="125"/>
      <c r="AC513" s="125"/>
      <c r="AD513" s="125"/>
      <c r="AE513" s="125"/>
      <c r="AF513" s="125"/>
      <c r="AG513" s="125"/>
      <c r="AH513" s="125"/>
      <c r="AI513" s="125"/>
      <c r="AJ513" s="1"/>
    </row>
    <row r="514" ht="24.0" customHeight="1">
      <c r="A514" s="1"/>
      <c r="B514" s="126"/>
      <c r="C514" s="94"/>
      <c r="D514" s="1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  <c r="AB514" s="125"/>
      <c r="AC514" s="125"/>
      <c r="AD514" s="125"/>
      <c r="AE514" s="125"/>
      <c r="AF514" s="125"/>
      <c r="AG514" s="125"/>
      <c r="AH514" s="125"/>
      <c r="AI514" s="125"/>
      <c r="AJ514" s="1"/>
    </row>
    <row r="515" ht="24.0" customHeight="1">
      <c r="A515" s="1"/>
      <c r="B515" s="126"/>
      <c r="C515" s="94"/>
      <c r="D515" s="1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  <c r="AB515" s="125"/>
      <c r="AC515" s="125"/>
      <c r="AD515" s="125"/>
      <c r="AE515" s="125"/>
      <c r="AF515" s="125"/>
      <c r="AG515" s="125"/>
      <c r="AH515" s="125"/>
      <c r="AI515" s="125"/>
      <c r="AJ515" s="1"/>
    </row>
    <row r="516" ht="24.0" customHeight="1">
      <c r="A516" s="1"/>
      <c r="B516" s="126"/>
      <c r="C516" s="94"/>
      <c r="D516" s="1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  <c r="AB516" s="125"/>
      <c r="AC516" s="125"/>
      <c r="AD516" s="125"/>
      <c r="AE516" s="125"/>
      <c r="AF516" s="125"/>
      <c r="AG516" s="125"/>
      <c r="AH516" s="125"/>
      <c r="AI516" s="125"/>
      <c r="AJ516" s="1"/>
    </row>
    <row r="517" ht="24.0" customHeight="1">
      <c r="A517" s="1"/>
      <c r="B517" s="126"/>
      <c r="C517" s="94"/>
      <c r="D517" s="1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  <c r="AA517" s="125"/>
      <c r="AB517" s="125"/>
      <c r="AC517" s="125"/>
      <c r="AD517" s="125"/>
      <c r="AE517" s="125"/>
      <c r="AF517" s="125"/>
      <c r="AG517" s="125"/>
      <c r="AH517" s="125"/>
      <c r="AI517" s="125"/>
      <c r="AJ517" s="1"/>
    </row>
    <row r="518" ht="24.0" customHeight="1">
      <c r="A518" s="1"/>
      <c r="B518" s="126"/>
      <c r="C518" s="94"/>
      <c r="D518" s="1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  <c r="AB518" s="125"/>
      <c r="AC518" s="125"/>
      <c r="AD518" s="125"/>
      <c r="AE518" s="125"/>
      <c r="AF518" s="125"/>
      <c r="AG518" s="125"/>
      <c r="AH518" s="125"/>
      <c r="AI518" s="125"/>
      <c r="AJ518" s="1"/>
    </row>
    <row r="519" ht="24.0" customHeight="1">
      <c r="A519" s="1"/>
      <c r="B519" s="126"/>
      <c r="C519" s="94"/>
      <c r="D519" s="1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  <c r="AB519" s="125"/>
      <c r="AC519" s="125"/>
      <c r="AD519" s="125"/>
      <c r="AE519" s="125"/>
      <c r="AF519" s="125"/>
      <c r="AG519" s="125"/>
      <c r="AH519" s="125"/>
      <c r="AI519" s="125"/>
      <c r="AJ519" s="1"/>
    </row>
    <row r="520" ht="24.0" customHeight="1">
      <c r="A520" s="1"/>
      <c r="B520" s="126"/>
      <c r="C520" s="94"/>
      <c r="D520" s="1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  <c r="AB520" s="125"/>
      <c r="AC520" s="125"/>
      <c r="AD520" s="125"/>
      <c r="AE520" s="125"/>
      <c r="AF520" s="125"/>
      <c r="AG520" s="125"/>
      <c r="AH520" s="125"/>
      <c r="AI520" s="125"/>
      <c r="AJ520" s="1"/>
    </row>
    <row r="521" ht="24.0" customHeight="1">
      <c r="A521" s="1"/>
      <c r="B521" s="126"/>
      <c r="C521" s="94"/>
      <c r="D521" s="1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  <c r="AB521" s="125"/>
      <c r="AC521" s="125"/>
      <c r="AD521" s="125"/>
      <c r="AE521" s="125"/>
      <c r="AF521" s="125"/>
      <c r="AG521" s="125"/>
      <c r="AH521" s="125"/>
      <c r="AI521" s="125"/>
      <c r="AJ521" s="1"/>
    </row>
    <row r="522" ht="24.0" customHeight="1">
      <c r="A522" s="1"/>
      <c r="B522" s="126"/>
      <c r="C522" s="94"/>
      <c r="D522" s="1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  <c r="AB522" s="125"/>
      <c r="AC522" s="125"/>
      <c r="AD522" s="125"/>
      <c r="AE522" s="125"/>
      <c r="AF522" s="125"/>
      <c r="AG522" s="125"/>
      <c r="AH522" s="125"/>
      <c r="AI522" s="125"/>
      <c r="AJ522" s="1"/>
    </row>
    <row r="523" ht="24.0" customHeight="1">
      <c r="A523" s="1"/>
      <c r="B523" s="126"/>
      <c r="C523" s="94"/>
      <c r="D523" s="1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  <c r="AA523" s="125"/>
      <c r="AB523" s="125"/>
      <c r="AC523" s="125"/>
      <c r="AD523" s="125"/>
      <c r="AE523" s="125"/>
      <c r="AF523" s="125"/>
      <c r="AG523" s="125"/>
      <c r="AH523" s="125"/>
      <c r="AI523" s="125"/>
      <c r="AJ523" s="1"/>
    </row>
    <row r="524" ht="24.0" customHeight="1">
      <c r="A524" s="1"/>
      <c r="B524" s="126"/>
      <c r="C524" s="94"/>
      <c r="D524" s="1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  <c r="AA524" s="125"/>
      <c r="AB524" s="125"/>
      <c r="AC524" s="125"/>
      <c r="AD524" s="125"/>
      <c r="AE524" s="125"/>
      <c r="AF524" s="125"/>
      <c r="AG524" s="125"/>
      <c r="AH524" s="125"/>
      <c r="AI524" s="125"/>
      <c r="AJ524" s="1"/>
    </row>
    <row r="525" ht="24.0" customHeight="1">
      <c r="A525" s="1"/>
      <c r="B525" s="126"/>
      <c r="C525" s="94"/>
      <c r="D525" s="1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  <c r="Z525" s="125"/>
      <c r="AA525" s="125"/>
      <c r="AB525" s="125"/>
      <c r="AC525" s="125"/>
      <c r="AD525" s="125"/>
      <c r="AE525" s="125"/>
      <c r="AF525" s="125"/>
      <c r="AG525" s="125"/>
      <c r="AH525" s="125"/>
      <c r="AI525" s="125"/>
      <c r="AJ525" s="1"/>
    </row>
    <row r="526" ht="24.0" customHeight="1">
      <c r="A526" s="1"/>
      <c r="B526" s="126"/>
      <c r="C526" s="94"/>
      <c r="D526" s="1"/>
      <c r="E526" s="125"/>
      <c r="F526" s="125"/>
      <c r="G526" s="125"/>
      <c r="H526" s="125"/>
      <c r="I526" s="125"/>
      <c r="J526" s="125"/>
      <c r="K526" s="125"/>
      <c r="L526" s="125"/>
      <c r="M526" s="125"/>
      <c r="N526" s="125"/>
      <c r="O526" s="125"/>
      <c r="P526" s="125"/>
      <c r="Q526" s="125"/>
      <c r="R526" s="125"/>
      <c r="S526" s="125"/>
      <c r="T526" s="125"/>
      <c r="U526" s="125"/>
      <c r="V526" s="125"/>
      <c r="W526" s="125"/>
      <c r="X526" s="125"/>
      <c r="Y526" s="125"/>
      <c r="Z526" s="125"/>
      <c r="AA526" s="125"/>
      <c r="AB526" s="125"/>
      <c r="AC526" s="125"/>
      <c r="AD526" s="125"/>
      <c r="AE526" s="125"/>
      <c r="AF526" s="125"/>
      <c r="AG526" s="125"/>
      <c r="AH526" s="125"/>
      <c r="AI526" s="125"/>
      <c r="AJ526" s="1"/>
    </row>
    <row r="527" ht="24.0" customHeight="1">
      <c r="A527" s="1"/>
      <c r="B527" s="126"/>
      <c r="C527" s="94"/>
      <c r="D527" s="1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  <c r="AB527" s="125"/>
      <c r="AC527" s="125"/>
      <c r="AD527" s="125"/>
      <c r="AE527" s="125"/>
      <c r="AF527" s="125"/>
      <c r="AG527" s="125"/>
      <c r="AH527" s="125"/>
      <c r="AI527" s="125"/>
      <c r="AJ527" s="1"/>
    </row>
    <row r="528" ht="24.0" customHeight="1">
      <c r="A528" s="1"/>
      <c r="B528" s="126"/>
      <c r="C528" s="94"/>
      <c r="D528" s="1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  <c r="AA528" s="125"/>
      <c r="AB528" s="125"/>
      <c r="AC528" s="125"/>
      <c r="AD528" s="125"/>
      <c r="AE528" s="125"/>
      <c r="AF528" s="125"/>
      <c r="AG528" s="125"/>
      <c r="AH528" s="125"/>
      <c r="AI528" s="125"/>
      <c r="AJ528" s="1"/>
    </row>
    <row r="529" ht="24.0" customHeight="1">
      <c r="A529" s="1"/>
      <c r="B529" s="126"/>
      <c r="C529" s="94"/>
      <c r="D529" s="1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  <c r="AA529" s="125"/>
      <c r="AB529" s="125"/>
      <c r="AC529" s="125"/>
      <c r="AD529" s="125"/>
      <c r="AE529" s="125"/>
      <c r="AF529" s="125"/>
      <c r="AG529" s="125"/>
      <c r="AH529" s="125"/>
      <c r="AI529" s="125"/>
      <c r="AJ529" s="1"/>
    </row>
    <row r="530" ht="24.0" customHeight="1">
      <c r="A530" s="1"/>
      <c r="B530" s="126"/>
      <c r="C530" s="94"/>
      <c r="D530" s="1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  <c r="AA530" s="125"/>
      <c r="AB530" s="125"/>
      <c r="AC530" s="125"/>
      <c r="AD530" s="125"/>
      <c r="AE530" s="125"/>
      <c r="AF530" s="125"/>
      <c r="AG530" s="125"/>
      <c r="AH530" s="125"/>
      <c r="AI530" s="125"/>
      <c r="AJ530" s="1"/>
    </row>
    <row r="531" ht="24.0" customHeight="1">
      <c r="A531" s="1"/>
      <c r="B531" s="126"/>
      <c r="C531" s="94"/>
      <c r="D531" s="1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  <c r="AB531" s="125"/>
      <c r="AC531" s="125"/>
      <c r="AD531" s="125"/>
      <c r="AE531" s="125"/>
      <c r="AF531" s="125"/>
      <c r="AG531" s="125"/>
      <c r="AH531" s="125"/>
      <c r="AI531" s="125"/>
      <c r="AJ531" s="1"/>
    </row>
    <row r="532" ht="24.0" customHeight="1">
      <c r="A532" s="1"/>
      <c r="B532" s="126"/>
      <c r="C532" s="94"/>
      <c r="D532" s="1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  <c r="AA532" s="125"/>
      <c r="AB532" s="125"/>
      <c r="AC532" s="125"/>
      <c r="AD532" s="125"/>
      <c r="AE532" s="125"/>
      <c r="AF532" s="125"/>
      <c r="AG532" s="125"/>
      <c r="AH532" s="125"/>
      <c r="AI532" s="125"/>
      <c r="AJ532" s="1"/>
    </row>
    <row r="533" ht="24.0" customHeight="1">
      <c r="A533" s="1"/>
      <c r="B533" s="126"/>
      <c r="C533" s="94"/>
      <c r="D533" s="1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  <c r="AB533" s="125"/>
      <c r="AC533" s="125"/>
      <c r="AD533" s="125"/>
      <c r="AE533" s="125"/>
      <c r="AF533" s="125"/>
      <c r="AG533" s="125"/>
      <c r="AH533" s="125"/>
      <c r="AI533" s="125"/>
      <c r="AJ533" s="1"/>
    </row>
    <row r="534" ht="24.0" customHeight="1">
      <c r="A534" s="1"/>
      <c r="B534" s="126"/>
      <c r="C534" s="94"/>
      <c r="D534" s="1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  <c r="AB534" s="125"/>
      <c r="AC534" s="125"/>
      <c r="AD534" s="125"/>
      <c r="AE534" s="125"/>
      <c r="AF534" s="125"/>
      <c r="AG534" s="125"/>
      <c r="AH534" s="125"/>
      <c r="AI534" s="125"/>
      <c r="AJ534" s="1"/>
    </row>
    <row r="535" ht="24.0" customHeight="1">
      <c r="A535" s="1"/>
      <c r="B535" s="126"/>
      <c r="C535" s="94"/>
      <c r="D535" s="1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  <c r="AB535" s="125"/>
      <c r="AC535" s="125"/>
      <c r="AD535" s="125"/>
      <c r="AE535" s="125"/>
      <c r="AF535" s="125"/>
      <c r="AG535" s="125"/>
      <c r="AH535" s="125"/>
      <c r="AI535" s="125"/>
      <c r="AJ535" s="1"/>
    </row>
    <row r="536" ht="24.0" customHeight="1">
      <c r="A536" s="1"/>
      <c r="B536" s="126"/>
      <c r="C536" s="94"/>
      <c r="D536" s="1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  <c r="AB536" s="125"/>
      <c r="AC536" s="125"/>
      <c r="AD536" s="125"/>
      <c r="AE536" s="125"/>
      <c r="AF536" s="125"/>
      <c r="AG536" s="125"/>
      <c r="AH536" s="125"/>
      <c r="AI536" s="125"/>
      <c r="AJ536" s="1"/>
    </row>
    <row r="537" ht="24.0" customHeight="1">
      <c r="A537" s="1"/>
      <c r="B537" s="126"/>
      <c r="C537" s="94"/>
      <c r="D537" s="1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  <c r="AB537" s="125"/>
      <c r="AC537" s="125"/>
      <c r="AD537" s="125"/>
      <c r="AE537" s="125"/>
      <c r="AF537" s="125"/>
      <c r="AG537" s="125"/>
      <c r="AH537" s="125"/>
      <c r="AI537" s="125"/>
      <c r="AJ537" s="1"/>
    </row>
    <row r="538" ht="24.0" customHeight="1">
      <c r="A538" s="1"/>
      <c r="B538" s="126"/>
      <c r="C538" s="94"/>
      <c r="D538" s="1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  <c r="AB538" s="125"/>
      <c r="AC538" s="125"/>
      <c r="AD538" s="125"/>
      <c r="AE538" s="125"/>
      <c r="AF538" s="125"/>
      <c r="AG538" s="125"/>
      <c r="AH538" s="125"/>
      <c r="AI538" s="125"/>
      <c r="AJ538" s="1"/>
    </row>
    <row r="539" ht="24.0" customHeight="1">
      <c r="A539" s="1"/>
      <c r="B539" s="126"/>
      <c r="C539" s="94"/>
      <c r="D539" s="1"/>
      <c r="E539" s="125"/>
      <c r="F539" s="125"/>
      <c r="G539" s="125"/>
      <c r="H539" s="125"/>
      <c r="I539" s="125"/>
      <c r="J539" s="125"/>
      <c r="K539" s="125"/>
      <c r="L539" s="125"/>
      <c r="M539" s="125"/>
      <c r="N539" s="125"/>
      <c r="O539" s="125"/>
      <c r="P539" s="125"/>
      <c r="Q539" s="125"/>
      <c r="R539" s="125"/>
      <c r="S539" s="125"/>
      <c r="T539" s="125"/>
      <c r="U539" s="125"/>
      <c r="V539" s="125"/>
      <c r="W539" s="125"/>
      <c r="X539" s="125"/>
      <c r="Y539" s="125"/>
      <c r="Z539" s="125"/>
      <c r="AA539" s="125"/>
      <c r="AB539" s="125"/>
      <c r="AC539" s="125"/>
      <c r="AD539" s="125"/>
      <c r="AE539" s="125"/>
      <c r="AF539" s="125"/>
      <c r="AG539" s="125"/>
      <c r="AH539" s="125"/>
      <c r="AI539" s="125"/>
      <c r="AJ539" s="1"/>
    </row>
    <row r="540" ht="24.0" customHeight="1">
      <c r="A540" s="1"/>
      <c r="B540" s="126"/>
      <c r="C540" s="94"/>
      <c r="D540" s="1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  <c r="AB540" s="125"/>
      <c r="AC540" s="125"/>
      <c r="AD540" s="125"/>
      <c r="AE540" s="125"/>
      <c r="AF540" s="125"/>
      <c r="AG540" s="125"/>
      <c r="AH540" s="125"/>
      <c r="AI540" s="125"/>
      <c r="AJ540" s="1"/>
    </row>
    <row r="541" ht="24.0" customHeight="1">
      <c r="A541" s="1"/>
      <c r="B541" s="126"/>
      <c r="C541" s="94"/>
      <c r="D541" s="1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"/>
    </row>
    <row r="542" ht="24.0" customHeight="1">
      <c r="A542" s="1"/>
      <c r="B542" s="126"/>
      <c r="C542" s="94"/>
      <c r="D542" s="1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"/>
    </row>
    <row r="543" ht="24.0" customHeight="1">
      <c r="A543" s="1"/>
      <c r="B543" s="126"/>
      <c r="C543" s="94"/>
      <c r="D543" s="1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"/>
    </row>
    <row r="544" ht="24.0" customHeight="1">
      <c r="A544" s="1"/>
      <c r="B544" s="126"/>
      <c r="C544" s="94"/>
      <c r="D544" s="1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  <c r="AB544" s="125"/>
      <c r="AC544" s="125"/>
      <c r="AD544" s="125"/>
      <c r="AE544" s="125"/>
      <c r="AF544" s="125"/>
      <c r="AG544" s="125"/>
      <c r="AH544" s="125"/>
      <c r="AI544" s="125"/>
      <c r="AJ544" s="1"/>
    </row>
    <row r="545" ht="24.0" customHeight="1">
      <c r="A545" s="1"/>
      <c r="B545" s="126"/>
      <c r="C545" s="94"/>
      <c r="D545" s="1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  <c r="Z545" s="125"/>
      <c r="AA545" s="125"/>
      <c r="AB545" s="125"/>
      <c r="AC545" s="125"/>
      <c r="AD545" s="125"/>
      <c r="AE545" s="125"/>
      <c r="AF545" s="125"/>
      <c r="AG545" s="125"/>
      <c r="AH545" s="125"/>
      <c r="AI545" s="125"/>
      <c r="AJ545" s="1"/>
    </row>
    <row r="546" ht="24.0" customHeight="1">
      <c r="A546" s="1"/>
      <c r="B546" s="126"/>
      <c r="C546" s="94"/>
      <c r="D546" s="1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  <c r="AB546" s="125"/>
      <c r="AC546" s="125"/>
      <c r="AD546" s="125"/>
      <c r="AE546" s="125"/>
      <c r="AF546" s="125"/>
      <c r="AG546" s="125"/>
      <c r="AH546" s="125"/>
      <c r="AI546" s="125"/>
      <c r="AJ546" s="1"/>
    </row>
    <row r="547" ht="24.0" customHeight="1">
      <c r="A547" s="1"/>
      <c r="B547" s="126"/>
      <c r="C547" s="94"/>
      <c r="D547" s="1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  <c r="Z547" s="125"/>
      <c r="AA547" s="125"/>
      <c r="AB547" s="125"/>
      <c r="AC547" s="125"/>
      <c r="AD547" s="125"/>
      <c r="AE547" s="125"/>
      <c r="AF547" s="125"/>
      <c r="AG547" s="125"/>
      <c r="AH547" s="125"/>
      <c r="AI547" s="125"/>
      <c r="AJ547" s="1"/>
    </row>
    <row r="548" ht="24.0" customHeight="1">
      <c r="A548" s="1"/>
      <c r="B548" s="126"/>
      <c r="C548" s="94"/>
      <c r="D548" s="1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  <c r="Z548" s="125"/>
      <c r="AA548" s="125"/>
      <c r="AB548" s="125"/>
      <c r="AC548" s="125"/>
      <c r="AD548" s="125"/>
      <c r="AE548" s="125"/>
      <c r="AF548" s="125"/>
      <c r="AG548" s="125"/>
      <c r="AH548" s="125"/>
      <c r="AI548" s="125"/>
      <c r="AJ548" s="1"/>
    </row>
    <row r="549" ht="24.0" customHeight="1">
      <c r="A549" s="1"/>
      <c r="B549" s="126"/>
      <c r="C549" s="94"/>
      <c r="D549" s="1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  <c r="Z549" s="125"/>
      <c r="AA549" s="125"/>
      <c r="AB549" s="125"/>
      <c r="AC549" s="125"/>
      <c r="AD549" s="125"/>
      <c r="AE549" s="125"/>
      <c r="AF549" s="125"/>
      <c r="AG549" s="125"/>
      <c r="AH549" s="125"/>
      <c r="AI549" s="125"/>
      <c r="AJ549" s="1"/>
    </row>
    <row r="550" ht="24.0" customHeight="1">
      <c r="A550" s="1"/>
      <c r="B550" s="126"/>
      <c r="C550" s="94"/>
      <c r="D550" s="1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  <c r="AB550" s="125"/>
      <c r="AC550" s="125"/>
      <c r="AD550" s="125"/>
      <c r="AE550" s="125"/>
      <c r="AF550" s="125"/>
      <c r="AG550" s="125"/>
      <c r="AH550" s="125"/>
      <c r="AI550" s="125"/>
      <c r="AJ550" s="1"/>
    </row>
    <row r="551" ht="24.0" customHeight="1">
      <c r="A551" s="1"/>
      <c r="B551" s="126"/>
      <c r="C551" s="94"/>
      <c r="D551" s="1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  <c r="AB551" s="125"/>
      <c r="AC551" s="125"/>
      <c r="AD551" s="125"/>
      <c r="AE551" s="125"/>
      <c r="AF551" s="125"/>
      <c r="AG551" s="125"/>
      <c r="AH551" s="125"/>
      <c r="AI551" s="125"/>
      <c r="AJ551" s="1"/>
    </row>
    <row r="552" ht="24.0" customHeight="1">
      <c r="A552" s="1"/>
      <c r="B552" s="126"/>
      <c r="C552" s="94"/>
      <c r="D552" s="1"/>
      <c r="E552" s="125"/>
      <c r="F552" s="125"/>
      <c r="G552" s="125"/>
      <c r="H552" s="125"/>
      <c r="I552" s="125"/>
      <c r="J552" s="125"/>
      <c r="K552" s="125"/>
      <c r="L552" s="125"/>
      <c r="M552" s="125"/>
      <c r="N552" s="125"/>
      <c r="O552" s="125"/>
      <c r="P552" s="125"/>
      <c r="Q552" s="125"/>
      <c r="R552" s="125"/>
      <c r="S552" s="125"/>
      <c r="T552" s="125"/>
      <c r="U552" s="125"/>
      <c r="V552" s="125"/>
      <c r="W552" s="125"/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"/>
    </row>
    <row r="553" ht="24.0" customHeight="1">
      <c r="A553" s="1"/>
      <c r="B553" s="126"/>
      <c r="C553" s="94"/>
      <c r="D553" s="1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  <c r="AJ553" s="1"/>
    </row>
    <row r="554" ht="24.0" customHeight="1">
      <c r="A554" s="1"/>
      <c r="B554" s="126"/>
      <c r="C554" s="94"/>
      <c r="D554" s="1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  <c r="AJ554" s="1"/>
    </row>
    <row r="555" ht="24.0" customHeight="1">
      <c r="A555" s="1"/>
      <c r="B555" s="126"/>
      <c r="C555" s="94"/>
      <c r="D555" s="1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  <c r="AJ555" s="1"/>
    </row>
    <row r="556" ht="24.0" customHeight="1">
      <c r="A556" s="1"/>
      <c r="B556" s="126"/>
      <c r="C556" s="94"/>
      <c r="D556" s="1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"/>
    </row>
    <row r="557" ht="24.0" customHeight="1">
      <c r="A557" s="1"/>
      <c r="B557" s="126"/>
      <c r="C557" s="94"/>
      <c r="D557" s="1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  <c r="AB557" s="125"/>
      <c r="AC557" s="125"/>
      <c r="AD557" s="125"/>
      <c r="AE557" s="125"/>
      <c r="AF557" s="125"/>
      <c r="AG557" s="125"/>
      <c r="AH557" s="125"/>
      <c r="AI557" s="125"/>
      <c r="AJ557" s="1"/>
    </row>
    <row r="558" ht="24.0" customHeight="1">
      <c r="A558" s="1"/>
      <c r="B558" s="126"/>
      <c r="C558" s="94"/>
      <c r="D558" s="1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  <c r="AB558" s="125"/>
      <c r="AC558" s="125"/>
      <c r="AD558" s="125"/>
      <c r="AE558" s="125"/>
      <c r="AF558" s="125"/>
      <c r="AG558" s="125"/>
      <c r="AH558" s="125"/>
      <c r="AI558" s="125"/>
      <c r="AJ558" s="1"/>
    </row>
    <row r="559" ht="24.0" customHeight="1">
      <c r="A559" s="1"/>
      <c r="B559" s="126"/>
      <c r="C559" s="94"/>
      <c r="D559" s="1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  <c r="Z559" s="125"/>
      <c r="AA559" s="125"/>
      <c r="AB559" s="125"/>
      <c r="AC559" s="125"/>
      <c r="AD559" s="125"/>
      <c r="AE559" s="125"/>
      <c r="AF559" s="125"/>
      <c r="AG559" s="125"/>
      <c r="AH559" s="125"/>
      <c r="AI559" s="125"/>
      <c r="AJ559" s="1"/>
    </row>
    <row r="560" ht="24.0" customHeight="1">
      <c r="A560" s="1"/>
      <c r="B560" s="126"/>
      <c r="C560" s="94"/>
      <c r="D560" s="1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  <c r="AB560" s="125"/>
      <c r="AC560" s="125"/>
      <c r="AD560" s="125"/>
      <c r="AE560" s="125"/>
      <c r="AF560" s="125"/>
      <c r="AG560" s="125"/>
      <c r="AH560" s="125"/>
      <c r="AI560" s="125"/>
      <c r="AJ560" s="1"/>
    </row>
    <row r="561" ht="24.0" customHeight="1">
      <c r="A561" s="1"/>
      <c r="B561" s="126"/>
      <c r="C561" s="94"/>
      <c r="D561" s="1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  <c r="AJ561" s="1"/>
    </row>
    <row r="562" ht="24.0" customHeight="1">
      <c r="A562" s="1"/>
      <c r="B562" s="126"/>
      <c r="C562" s="94"/>
      <c r="D562" s="1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  <c r="AJ562" s="1"/>
    </row>
    <row r="563" ht="24.0" customHeight="1">
      <c r="A563" s="1"/>
      <c r="B563" s="126"/>
      <c r="C563" s="94"/>
      <c r="D563" s="1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  <c r="Z563" s="125"/>
      <c r="AA563" s="125"/>
      <c r="AB563" s="125"/>
      <c r="AC563" s="125"/>
      <c r="AD563" s="125"/>
      <c r="AE563" s="125"/>
      <c r="AF563" s="125"/>
      <c r="AG563" s="125"/>
      <c r="AH563" s="125"/>
      <c r="AI563" s="125"/>
      <c r="AJ563" s="1"/>
    </row>
    <row r="564" ht="24.0" customHeight="1">
      <c r="A564" s="1"/>
      <c r="B564" s="126"/>
      <c r="C564" s="94"/>
      <c r="D564" s="1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  <c r="Z564" s="125"/>
      <c r="AA564" s="125"/>
      <c r="AB564" s="125"/>
      <c r="AC564" s="125"/>
      <c r="AD564" s="125"/>
      <c r="AE564" s="125"/>
      <c r="AF564" s="125"/>
      <c r="AG564" s="125"/>
      <c r="AH564" s="125"/>
      <c r="AI564" s="125"/>
      <c r="AJ564" s="1"/>
    </row>
    <row r="565" ht="24.0" customHeight="1">
      <c r="A565" s="1"/>
      <c r="B565" s="126"/>
      <c r="C565" s="94"/>
      <c r="D565" s="1"/>
      <c r="E565" s="125"/>
      <c r="F565" s="125"/>
      <c r="G565" s="125"/>
      <c r="H565" s="125"/>
      <c r="I565" s="125"/>
      <c r="J565" s="125"/>
      <c r="K565" s="125"/>
      <c r="L565" s="125"/>
      <c r="M565" s="125"/>
      <c r="N565" s="125"/>
      <c r="O565" s="125"/>
      <c r="P565" s="125"/>
      <c r="Q565" s="125"/>
      <c r="R565" s="125"/>
      <c r="S565" s="125"/>
      <c r="T565" s="125"/>
      <c r="U565" s="125"/>
      <c r="V565" s="125"/>
      <c r="W565" s="125"/>
      <c r="X565" s="125"/>
      <c r="Y565" s="125"/>
      <c r="Z565" s="125"/>
      <c r="AA565" s="125"/>
      <c r="AB565" s="125"/>
      <c r="AC565" s="125"/>
      <c r="AD565" s="125"/>
      <c r="AE565" s="125"/>
      <c r="AF565" s="125"/>
      <c r="AG565" s="125"/>
      <c r="AH565" s="125"/>
      <c r="AI565" s="125"/>
      <c r="AJ565" s="1"/>
    </row>
    <row r="566" ht="24.0" customHeight="1">
      <c r="A566" s="1"/>
      <c r="B566" s="126"/>
      <c r="C566" s="94"/>
      <c r="D566" s="1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  <c r="AB566" s="125"/>
      <c r="AC566" s="125"/>
      <c r="AD566" s="125"/>
      <c r="AE566" s="125"/>
      <c r="AF566" s="125"/>
      <c r="AG566" s="125"/>
      <c r="AH566" s="125"/>
      <c r="AI566" s="125"/>
      <c r="AJ566" s="1"/>
    </row>
    <row r="567" ht="24.0" customHeight="1">
      <c r="A567" s="1"/>
      <c r="B567" s="126"/>
      <c r="C567" s="94"/>
      <c r="D567" s="1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  <c r="AB567" s="125"/>
      <c r="AC567" s="125"/>
      <c r="AD567" s="125"/>
      <c r="AE567" s="125"/>
      <c r="AF567" s="125"/>
      <c r="AG567" s="125"/>
      <c r="AH567" s="125"/>
      <c r="AI567" s="125"/>
      <c r="AJ567" s="1"/>
    </row>
    <row r="568" ht="24.0" customHeight="1">
      <c r="A568" s="1"/>
      <c r="B568" s="126"/>
      <c r="C568" s="94"/>
      <c r="D568" s="1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  <c r="AB568" s="125"/>
      <c r="AC568" s="125"/>
      <c r="AD568" s="125"/>
      <c r="AE568" s="125"/>
      <c r="AF568" s="125"/>
      <c r="AG568" s="125"/>
      <c r="AH568" s="125"/>
      <c r="AI568" s="125"/>
      <c r="AJ568" s="1"/>
    </row>
    <row r="569" ht="24.0" customHeight="1">
      <c r="A569" s="1"/>
      <c r="B569" s="126"/>
      <c r="C569" s="94"/>
      <c r="D569" s="1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  <c r="Z569" s="125"/>
      <c r="AA569" s="125"/>
      <c r="AB569" s="125"/>
      <c r="AC569" s="125"/>
      <c r="AD569" s="125"/>
      <c r="AE569" s="125"/>
      <c r="AF569" s="125"/>
      <c r="AG569" s="125"/>
      <c r="AH569" s="125"/>
      <c r="AI569" s="125"/>
      <c r="AJ569" s="1"/>
    </row>
    <row r="570" ht="24.0" customHeight="1">
      <c r="A570" s="1"/>
      <c r="B570" s="126"/>
      <c r="C570" s="94"/>
      <c r="D570" s="1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/>
      <c r="AA570" s="125"/>
      <c r="AB570" s="125"/>
      <c r="AC570" s="125"/>
      <c r="AD570" s="125"/>
      <c r="AE570" s="125"/>
      <c r="AF570" s="125"/>
      <c r="AG570" s="125"/>
      <c r="AH570" s="125"/>
      <c r="AI570" s="125"/>
      <c r="AJ570" s="1"/>
    </row>
    <row r="571" ht="24.0" customHeight="1">
      <c r="A571" s="1"/>
      <c r="B571" s="126"/>
      <c r="C571" s="94"/>
      <c r="D571" s="1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  <c r="AB571" s="125"/>
      <c r="AC571" s="125"/>
      <c r="AD571" s="125"/>
      <c r="AE571" s="125"/>
      <c r="AF571" s="125"/>
      <c r="AG571" s="125"/>
      <c r="AH571" s="125"/>
      <c r="AI571" s="125"/>
      <c r="AJ571" s="1"/>
    </row>
    <row r="572" ht="24.0" customHeight="1">
      <c r="A572" s="1"/>
      <c r="B572" s="126"/>
      <c r="C572" s="94"/>
      <c r="D572" s="1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  <c r="Z572" s="125"/>
      <c r="AA572" s="125"/>
      <c r="AB572" s="125"/>
      <c r="AC572" s="125"/>
      <c r="AD572" s="125"/>
      <c r="AE572" s="125"/>
      <c r="AF572" s="125"/>
      <c r="AG572" s="125"/>
      <c r="AH572" s="125"/>
      <c r="AI572" s="125"/>
      <c r="AJ572" s="1"/>
    </row>
    <row r="573" ht="24.0" customHeight="1">
      <c r="A573" s="1"/>
      <c r="B573" s="126"/>
      <c r="C573" s="94"/>
      <c r="D573" s="1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  <c r="AB573" s="125"/>
      <c r="AC573" s="125"/>
      <c r="AD573" s="125"/>
      <c r="AE573" s="125"/>
      <c r="AF573" s="125"/>
      <c r="AG573" s="125"/>
      <c r="AH573" s="125"/>
      <c r="AI573" s="125"/>
      <c r="AJ573" s="1"/>
    </row>
    <row r="574" ht="24.0" customHeight="1">
      <c r="A574" s="1"/>
      <c r="B574" s="126"/>
      <c r="C574" s="94"/>
      <c r="D574" s="1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  <c r="AB574" s="125"/>
      <c r="AC574" s="125"/>
      <c r="AD574" s="125"/>
      <c r="AE574" s="125"/>
      <c r="AF574" s="125"/>
      <c r="AG574" s="125"/>
      <c r="AH574" s="125"/>
      <c r="AI574" s="125"/>
      <c r="AJ574" s="1"/>
    </row>
    <row r="575" ht="24.0" customHeight="1">
      <c r="A575" s="1"/>
      <c r="B575" s="126"/>
      <c r="C575" s="94"/>
      <c r="D575" s="1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  <c r="Z575" s="125"/>
      <c r="AA575" s="125"/>
      <c r="AB575" s="125"/>
      <c r="AC575" s="125"/>
      <c r="AD575" s="125"/>
      <c r="AE575" s="125"/>
      <c r="AF575" s="125"/>
      <c r="AG575" s="125"/>
      <c r="AH575" s="125"/>
      <c r="AI575" s="125"/>
      <c r="AJ575" s="1"/>
    </row>
    <row r="576" ht="24.0" customHeight="1">
      <c r="A576" s="1"/>
      <c r="B576" s="126"/>
      <c r="C576" s="94"/>
      <c r="D576" s="1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  <c r="Z576" s="125"/>
      <c r="AA576" s="125"/>
      <c r="AB576" s="125"/>
      <c r="AC576" s="125"/>
      <c r="AD576" s="125"/>
      <c r="AE576" s="125"/>
      <c r="AF576" s="125"/>
      <c r="AG576" s="125"/>
      <c r="AH576" s="125"/>
      <c r="AI576" s="125"/>
      <c r="AJ576" s="1"/>
    </row>
    <row r="577" ht="24.0" customHeight="1">
      <c r="A577" s="1"/>
      <c r="B577" s="126"/>
      <c r="C577" s="94"/>
      <c r="D577" s="1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  <c r="AB577" s="125"/>
      <c r="AC577" s="125"/>
      <c r="AD577" s="125"/>
      <c r="AE577" s="125"/>
      <c r="AF577" s="125"/>
      <c r="AG577" s="125"/>
      <c r="AH577" s="125"/>
      <c r="AI577" s="125"/>
      <c r="AJ577" s="1"/>
    </row>
    <row r="578" ht="24.0" customHeight="1">
      <c r="A578" s="1"/>
      <c r="B578" s="126"/>
      <c r="C578" s="94"/>
      <c r="D578" s="1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  <c r="X578" s="125"/>
      <c r="Y578" s="125"/>
      <c r="Z578" s="125"/>
      <c r="AA578" s="125"/>
      <c r="AB578" s="125"/>
      <c r="AC578" s="125"/>
      <c r="AD578" s="125"/>
      <c r="AE578" s="125"/>
      <c r="AF578" s="125"/>
      <c r="AG578" s="125"/>
      <c r="AH578" s="125"/>
      <c r="AI578" s="125"/>
      <c r="AJ578" s="1"/>
    </row>
    <row r="579" ht="24.0" customHeight="1">
      <c r="A579" s="1"/>
      <c r="B579" s="126"/>
      <c r="C579" s="94"/>
      <c r="D579" s="1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"/>
    </row>
    <row r="580" ht="24.0" customHeight="1">
      <c r="A580" s="1"/>
      <c r="B580" s="126"/>
      <c r="C580" s="94"/>
      <c r="D580" s="1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"/>
    </row>
    <row r="581" ht="24.0" customHeight="1">
      <c r="A581" s="1"/>
      <c r="B581" s="126"/>
      <c r="C581" s="94"/>
      <c r="D581" s="1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"/>
    </row>
    <row r="582" ht="24.0" customHeight="1">
      <c r="A582" s="1"/>
      <c r="B582" s="126"/>
      <c r="C582" s="94"/>
      <c r="D582" s="1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"/>
    </row>
    <row r="583" ht="24.0" customHeight="1">
      <c r="A583" s="1"/>
      <c r="B583" s="126"/>
      <c r="C583" s="94"/>
      <c r="D583" s="1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"/>
    </row>
    <row r="584" ht="24.0" customHeight="1">
      <c r="A584" s="1"/>
      <c r="B584" s="126"/>
      <c r="C584" s="94"/>
      <c r="D584" s="1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"/>
    </row>
    <row r="585" ht="24.0" customHeight="1">
      <c r="A585" s="1"/>
      <c r="B585" s="126"/>
      <c r="C585" s="94"/>
      <c r="D585" s="1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"/>
    </row>
    <row r="586" ht="24.0" customHeight="1">
      <c r="A586" s="1"/>
      <c r="B586" s="126"/>
      <c r="C586" s="94"/>
      <c r="D586" s="1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"/>
    </row>
    <row r="587" ht="24.0" customHeight="1">
      <c r="A587" s="1"/>
      <c r="B587" s="126"/>
      <c r="C587" s="94"/>
      <c r="D587" s="1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"/>
    </row>
    <row r="588" ht="24.0" customHeight="1">
      <c r="A588" s="1"/>
      <c r="B588" s="126"/>
      <c r="C588" s="94"/>
      <c r="D588" s="1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"/>
    </row>
    <row r="589" ht="24.0" customHeight="1">
      <c r="A589" s="1"/>
      <c r="B589" s="126"/>
      <c r="C589" s="94"/>
      <c r="D589" s="1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"/>
    </row>
    <row r="590" ht="24.0" customHeight="1">
      <c r="A590" s="1"/>
      <c r="B590" s="126"/>
      <c r="C590" s="94"/>
      <c r="D590" s="1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"/>
    </row>
    <row r="591" ht="24.0" customHeight="1">
      <c r="A591" s="1"/>
      <c r="B591" s="126"/>
      <c r="C591" s="94"/>
      <c r="D591" s="1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"/>
    </row>
    <row r="592" ht="24.0" customHeight="1">
      <c r="A592" s="1"/>
      <c r="B592" s="126"/>
      <c r="C592" s="94"/>
      <c r="D592" s="1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"/>
    </row>
    <row r="593" ht="24.0" customHeight="1">
      <c r="A593" s="1"/>
      <c r="B593" s="126"/>
      <c r="C593" s="94"/>
      <c r="D593" s="1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"/>
    </row>
    <row r="594" ht="24.0" customHeight="1">
      <c r="A594" s="1"/>
      <c r="B594" s="126"/>
      <c r="C594" s="94"/>
      <c r="D594" s="1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"/>
    </row>
    <row r="595" ht="24.0" customHeight="1">
      <c r="A595" s="1"/>
      <c r="B595" s="126"/>
      <c r="C595" s="94"/>
      <c r="D595" s="1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"/>
    </row>
    <row r="596" ht="24.0" customHeight="1">
      <c r="A596" s="1"/>
      <c r="B596" s="126"/>
      <c r="C596" s="94"/>
      <c r="D596" s="1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"/>
    </row>
    <row r="597" ht="24.0" customHeight="1">
      <c r="A597" s="1"/>
      <c r="B597" s="126"/>
      <c r="C597" s="94"/>
      <c r="D597" s="1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"/>
    </row>
    <row r="598" ht="24.0" customHeight="1">
      <c r="A598" s="1"/>
      <c r="B598" s="126"/>
      <c r="C598" s="94"/>
      <c r="D598" s="1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"/>
    </row>
    <row r="599" ht="24.0" customHeight="1">
      <c r="A599" s="1"/>
      <c r="B599" s="126"/>
      <c r="C599" s="94"/>
      <c r="D599" s="1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"/>
    </row>
    <row r="600" ht="24.0" customHeight="1">
      <c r="A600" s="1"/>
      <c r="B600" s="126"/>
      <c r="C600" s="94"/>
      <c r="D600" s="1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"/>
    </row>
    <row r="601" ht="24.0" customHeight="1">
      <c r="A601" s="1"/>
      <c r="B601" s="126"/>
      <c r="C601" s="94"/>
      <c r="D601" s="1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"/>
    </row>
    <row r="602" ht="24.0" customHeight="1">
      <c r="A602" s="1"/>
      <c r="B602" s="126"/>
      <c r="C602" s="94"/>
      <c r="D602" s="1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"/>
    </row>
    <row r="603" ht="24.0" customHeight="1">
      <c r="A603" s="1"/>
      <c r="B603" s="126"/>
      <c r="C603" s="94"/>
      <c r="D603" s="1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"/>
    </row>
    <row r="604" ht="24.0" customHeight="1">
      <c r="A604" s="1"/>
      <c r="B604" s="126"/>
      <c r="C604" s="94"/>
      <c r="D604" s="1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"/>
    </row>
    <row r="605" ht="24.0" customHeight="1">
      <c r="A605" s="1"/>
      <c r="B605" s="126"/>
      <c r="C605" s="94"/>
      <c r="D605" s="1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"/>
    </row>
    <row r="606" ht="24.0" customHeight="1">
      <c r="A606" s="1"/>
      <c r="B606" s="126"/>
      <c r="C606" s="94"/>
      <c r="D606" s="1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"/>
    </row>
    <row r="607" ht="24.0" customHeight="1">
      <c r="A607" s="1"/>
      <c r="B607" s="126"/>
      <c r="C607" s="94"/>
      <c r="D607" s="1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"/>
    </row>
    <row r="608" ht="24.0" customHeight="1">
      <c r="A608" s="1"/>
      <c r="B608" s="126"/>
      <c r="C608" s="94"/>
      <c r="D608" s="1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"/>
    </row>
    <row r="609" ht="24.0" customHeight="1">
      <c r="A609" s="1"/>
      <c r="B609" s="126"/>
      <c r="C609" s="94"/>
      <c r="D609" s="1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"/>
    </row>
    <row r="610" ht="24.0" customHeight="1">
      <c r="A610" s="1"/>
      <c r="B610" s="126"/>
      <c r="C610" s="94"/>
      <c r="D610" s="1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"/>
    </row>
    <row r="611" ht="24.0" customHeight="1">
      <c r="A611" s="1"/>
      <c r="B611" s="126"/>
      <c r="C611" s="94"/>
      <c r="D611" s="1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"/>
    </row>
    <row r="612" ht="24.0" customHeight="1">
      <c r="A612" s="1"/>
      <c r="B612" s="126"/>
      <c r="C612" s="94"/>
      <c r="D612" s="1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"/>
    </row>
    <row r="613" ht="24.0" customHeight="1">
      <c r="A613" s="1"/>
      <c r="B613" s="126"/>
      <c r="C613" s="94"/>
      <c r="D613" s="1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"/>
    </row>
    <row r="614" ht="24.0" customHeight="1">
      <c r="A614" s="1"/>
      <c r="B614" s="126"/>
      <c r="C614" s="94"/>
      <c r="D614" s="1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"/>
    </row>
    <row r="615" ht="24.0" customHeight="1">
      <c r="A615" s="1"/>
      <c r="B615" s="126"/>
      <c r="C615" s="94"/>
      <c r="D615" s="1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"/>
    </row>
    <row r="616" ht="24.0" customHeight="1">
      <c r="A616" s="1"/>
      <c r="B616" s="126"/>
      <c r="C616" s="94"/>
      <c r="D616" s="1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"/>
    </row>
    <row r="617" ht="24.0" customHeight="1">
      <c r="A617" s="1"/>
      <c r="B617" s="126"/>
      <c r="C617" s="94"/>
      <c r="D617" s="1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"/>
    </row>
    <row r="618" ht="24.0" customHeight="1">
      <c r="A618" s="1"/>
      <c r="B618" s="126"/>
      <c r="C618" s="94"/>
      <c r="D618" s="1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"/>
    </row>
    <row r="619" ht="24.0" customHeight="1">
      <c r="A619" s="1"/>
      <c r="B619" s="126"/>
      <c r="C619" s="94"/>
      <c r="D619" s="1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"/>
    </row>
    <row r="620" ht="24.0" customHeight="1">
      <c r="A620" s="1"/>
      <c r="B620" s="126"/>
      <c r="C620" s="94"/>
      <c r="D620" s="1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"/>
    </row>
    <row r="621" ht="24.0" customHeight="1">
      <c r="A621" s="1"/>
      <c r="B621" s="126"/>
      <c r="C621" s="94"/>
      <c r="D621" s="1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"/>
    </row>
    <row r="622" ht="24.0" customHeight="1">
      <c r="A622" s="1"/>
      <c r="B622" s="126"/>
      <c r="C622" s="94"/>
      <c r="D622" s="1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"/>
    </row>
    <row r="623" ht="24.0" customHeight="1">
      <c r="A623" s="1"/>
      <c r="B623" s="126"/>
      <c r="C623" s="94"/>
      <c r="D623" s="1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"/>
    </row>
    <row r="624" ht="24.0" customHeight="1">
      <c r="A624" s="1"/>
      <c r="B624" s="126"/>
      <c r="C624" s="94"/>
      <c r="D624" s="1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"/>
    </row>
    <row r="625" ht="24.0" customHeight="1">
      <c r="A625" s="1"/>
      <c r="B625" s="126"/>
      <c r="C625" s="94"/>
      <c r="D625" s="1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"/>
    </row>
    <row r="626" ht="24.0" customHeight="1">
      <c r="A626" s="1"/>
      <c r="B626" s="126"/>
      <c r="C626" s="94"/>
      <c r="D626" s="1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"/>
    </row>
    <row r="627" ht="24.0" customHeight="1">
      <c r="A627" s="1"/>
      <c r="B627" s="126"/>
      <c r="C627" s="94"/>
      <c r="D627" s="1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"/>
    </row>
    <row r="628" ht="24.0" customHeight="1">
      <c r="A628" s="1"/>
      <c r="B628" s="126"/>
      <c r="C628" s="94"/>
      <c r="D628" s="1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"/>
    </row>
    <row r="629" ht="24.0" customHeight="1">
      <c r="A629" s="1"/>
      <c r="B629" s="126"/>
      <c r="C629" s="94"/>
      <c r="D629" s="1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"/>
    </row>
    <row r="630" ht="24.0" customHeight="1">
      <c r="A630" s="1"/>
      <c r="B630" s="126"/>
      <c r="C630" s="94"/>
      <c r="D630" s="1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"/>
    </row>
    <row r="631" ht="24.0" customHeight="1">
      <c r="A631" s="1"/>
      <c r="B631" s="126"/>
      <c r="C631" s="94"/>
      <c r="D631" s="1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"/>
    </row>
    <row r="632" ht="24.0" customHeight="1">
      <c r="A632" s="1"/>
      <c r="B632" s="126"/>
      <c r="C632" s="94"/>
      <c r="D632" s="1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"/>
    </row>
    <row r="633" ht="24.0" customHeight="1">
      <c r="A633" s="1"/>
      <c r="B633" s="126"/>
      <c r="C633" s="94"/>
      <c r="D633" s="1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"/>
    </row>
    <row r="634" ht="24.0" customHeight="1">
      <c r="A634" s="1"/>
      <c r="B634" s="126"/>
      <c r="C634" s="94"/>
      <c r="D634" s="1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"/>
    </row>
    <row r="635" ht="24.0" customHeight="1">
      <c r="A635" s="1"/>
      <c r="B635" s="126"/>
      <c r="C635" s="94"/>
      <c r="D635" s="1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"/>
    </row>
    <row r="636" ht="24.0" customHeight="1">
      <c r="A636" s="1"/>
      <c r="B636" s="126"/>
      <c r="C636" s="94"/>
      <c r="D636" s="1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"/>
    </row>
    <row r="637" ht="24.0" customHeight="1">
      <c r="A637" s="1"/>
      <c r="B637" s="126"/>
      <c r="C637" s="94"/>
      <c r="D637" s="1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"/>
    </row>
    <row r="638" ht="24.0" customHeight="1">
      <c r="A638" s="1"/>
      <c r="B638" s="126"/>
      <c r="C638" s="94"/>
      <c r="D638" s="1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"/>
    </row>
    <row r="639" ht="24.0" customHeight="1">
      <c r="A639" s="1"/>
      <c r="B639" s="126"/>
      <c r="C639" s="94"/>
      <c r="D639" s="1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"/>
    </row>
    <row r="640" ht="24.0" customHeight="1">
      <c r="A640" s="1"/>
      <c r="B640" s="126"/>
      <c r="C640" s="94"/>
      <c r="D640" s="1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"/>
    </row>
    <row r="641" ht="24.0" customHeight="1">
      <c r="A641" s="1"/>
      <c r="B641" s="126"/>
      <c r="C641" s="94"/>
      <c r="D641" s="1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"/>
    </row>
    <row r="642" ht="24.0" customHeight="1">
      <c r="A642" s="1"/>
      <c r="B642" s="126"/>
      <c r="C642" s="94"/>
      <c r="D642" s="1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"/>
    </row>
    <row r="643" ht="24.0" customHeight="1">
      <c r="A643" s="1"/>
      <c r="B643" s="126"/>
      <c r="C643" s="94"/>
      <c r="D643" s="1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"/>
    </row>
    <row r="644" ht="24.0" customHeight="1">
      <c r="A644" s="1"/>
      <c r="B644" s="126"/>
      <c r="C644" s="94"/>
      <c r="D644" s="1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"/>
    </row>
    <row r="645" ht="24.0" customHeight="1">
      <c r="A645" s="1"/>
      <c r="B645" s="126"/>
      <c r="C645" s="94"/>
      <c r="D645" s="1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"/>
    </row>
    <row r="646" ht="24.0" customHeight="1">
      <c r="A646" s="1"/>
      <c r="B646" s="126"/>
      <c r="C646" s="94"/>
      <c r="D646" s="1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"/>
    </row>
    <row r="647" ht="24.0" customHeight="1">
      <c r="A647" s="1"/>
      <c r="B647" s="126"/>
      <c r="C647" s="94"/>
      <c r="D647" s="1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"/>
    </row>
    <row r="648" ht="24.0" customHeight="1">
      <c r="A648" s="1"/>
      <c r="B648" s="126"/>
      <c r="C648" s="94"/>
      <c r="D648" s="1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"/>
    </row>
    <row r="649" ht="24.0" customHeight="1">
      <c r="A649" s="1"/>
      <c r="B649" s="126"/>
      <c r="C649" s="94"/>
      <c r="D649" s="1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"/>
    </row>
    <row r="650" ht="24.0" customHeight="1">
      <c r="A650" s="1"/>
      <c r="B650" s="126"/>
      <c r="C650" s="94"/>
      <c r="D650" s="1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"/>
    </row>
    <row r="651" ht="24.0" customHeight="1">
      <c r="A651" s="1"/>
      <c r="B651" s="126"/>
      <c r="C651" s="94"/>
      <c r="D651" s="1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"/>
    </row>
    <row r="652" ht="24.0" customHeight="1">
      <c r="A652" s="1"/>
      <c r="B652" s="126"/>
      <c r="C652" s="94"/>
      <c r="D652" s="1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"/>
    </row>
    <row r="653" ht="24.0" customHeight="1">
      <c r="A653" s="1"/>
      <c r="B653" s="126"/>
      <c r="C653" s="94"/>
      <c r="D653" s="1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"/>
    </row>
    <row r="654" ht="24.0" customHeight="1">
      <c r="A654" s="1"/>
      <c r="B654" s="126"/>
      <c r="C654" s="94"/>
      <c r="D654" s="1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"/>
    </row>
    <row r="655" ht="24.0" customHeight="1">
      <c r="A655" s="1"/>
      <c r="B655" s="126"/>
      <c r="C655" s="94"/>
      <c r="D655" s="1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"/>
    </row>
    <row r="656" ht="24.0" customHeight="1">
      <c r="A656" s="1"/>
      <c r="B656" s="126"/>
      <c r="C656" s="94"/>
      <c r="D656" s="1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"/>
    </row>
    <row r="657" ht="24.0" customHeight="1">
      <c r="A657" s="1"/>
      <c r="B657" s="126"/>
      <c r="C657" s="94"/>
      <c r="D657" s="1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"/>
    </row>
    <row r="658" ht="24.0" customHeight="1">
      <c r="A658" s="1"/>
      <c r="B658" s="126"/>
      <c r="C658" s="94"/>
      <c r="D658" s="1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"/>
    </row>
    <row r="659" ht="24.0" customHeight="1">
      <c r="A659" s="1"/>
      <c r="B659" s="126"/>
      <c r="C659" s="94"/>
      <c r="D659" s="1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"/>
    </row>
    <row r="660" ht="24.0" customHeight="1">
      <c r="A660" s="1"/>
      <c r="B660" s="126"/>
      <c r="C660" s="94"/>
      <c r="D660" s="1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"/>
    </row>
    <row r="661" ht="24.0" customHeight="1">
      <c r="A661" s="1"/>
      <c r="B661" s="126"/>
      <c r="C661" s="94"/>
      <c r="D661" s="1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"/>
    </row>
    <row r="662" ht="24.0" customHeight="1">
      <c r="A662" s="1"/>
      <c r="B662" s="126"/>
      <c r="C662" s="94"/>
      <c r="D662" s="1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"/>
    </row>
    <row r="663" ht="24.0" customHeight="1">
      <c r="A663" s="1"/>
      <c r="B663" s="126"/>
      <c r="C663" s="94"/>
      <c r="D663" s="1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"/>
    </row>
    <row r="664" ht="24.0" customHeight="1">
      <c r="A664" s="1"/>
      <c r="B664" s="126"/>
      <c r="C664" s="94"/>
      <c r="D664" s="1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"/>
    </row>
    <row r="665" ht="24.0" customHeight="1">
      <c r="A665" s="1"/>
      <c r="B665" s="126"/>
      <c r="C665" s="94"/>
      <c r="D665" s="1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"/>
    </row>
    <row r="666" ht="24.0" customHeight="1">
      <c r="A666" s="1"/>
      <c r="B666" s="126"/>
      <c r="C666" s="94"/>
      <c r="D666" s="1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"/>
    </row>
    <row r="667" ht="24.0" customHeight="1">
      <c r="A667" s="1"/>
      <c r="B667" s="126"/>
      <c r="C667" s="94"/>
      <c r="D667" s="1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"/>
    </row>
    <row r="668" ht="24.0" customHeight="1">
      <c r="A668" s="1"/>
      <c r="B668" s="126"/>
      <c r="C668" s="94"/>
      <c r="D668" s="1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"/>
    </row>
    <row r="669" ht="24.0" customHeight="1">
      <c r="A669" s="1"/>
      <c r="B669" s="126"/>
      <c r="C669" s="94"/>
      <c r="D669" s="1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"/>
    </row>
    <row r="670" ht="24.0" customHeight="1">
      <c r="A670" s="1"/>
      <c r="B670" s="126"/>
      <c r="C670" s="94"/>
      <c r="D670" s="1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"/>
    </row>
    <row r="671" ht="24.0" customHeight="1">
      <c r="A671" s="1"/>
      <c r="B671" s="126"/>
      <c r="C671" s="94"/>
      <c r="D671" s="1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"/>
    </row>
    <row r="672" ht="24.0" customHeight="1">
      <c r="A672" s="1"/>
      <c r="B672" s="126"/>
      <c r="C672" s="94"/>
      <c r="D672" s="1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"/>
    </row>
    <row r="673" ht="24.0" customHeight="1">
      <c r="A673" s="1"/>
      <c r="B673" s="126"/>
      <c r="C673" s="94"/>
      <c r="D673" s="1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"/>
    </row>
    <row r="674" ht="24.0" customHeight="1">
      <c r="A674" s="1"/>
      <c r="B674" s="126"/>
      <c r="C674" s="94"/>
      <c r="D674" s="1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"/>
    </row>
    <row r="675" ht="24.0" customHeight="1">
      <c r="A675" s="1"/>
      <c r="B675" s="126"/>
      <c r="C675" s="94"/>
      <c r="D675" s="1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"/>
    </row>
    <row r="676" ht="24.0" customHeight="1">
      <c r="A676" s="1"/>
      <c r="B676" s="126"/>
      <c r="C676" s="94"/>
      <c r="D676" s="1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"/>
    </row>
    <row r="677" ht="24.0" customHeight="1">
      <c r="A677" s="1"/>
      <c r="B677" s="126"/>
      <c r="C677" s="94"/>
      <c r="D677" s="1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"/>
    </row>
    <row r="678" ht="24.0" customHeight="1">
      <c r="A678" s="1"/>
      <c r="B678" s="126"/>
      <c r="C678" s="94"/>
      <c r="D678" s="1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"/>
    </row>
    <row r="679" ht="24.0" customHeight="1">
      <c r="A679" s="1"/>
      <c r="B679" s="126"/>
      <c r="C679" s="94"/>
      <c r="D679" s="1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"/>
    </row>
    <row r="680" ht="24.0" customHeight="1">
      <c r="A680" s="1"/>
      <c r="B680" s="126"/>
      <c r="C680" s="94"/>
      <c r="D680" s="1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"/>
    </row>
    <row r="681" ht="24.0" customHeight="1">
      <c r="A681" s="1"/>
      <c r="B681" s="126"/>
      <c r="C681" s="94"/>
      <c r="D681" s="1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"/>
    </row>
    <row r="682" ht="24.0" customHeight="1">
      <c r="A682" s="1"/>
      <c r="B682" s="126"/>
      <c r="C682" s="94"/>
      <c r="D682" s="1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"/>
    </row>
    <row r="683" ht="24.0" customHeight="1">
      <c r="A683" s="1"/>
      <c r="B683" s="126"/>
      <c r="C683" s="94"/>
      <c r="D683" s="1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"/>
    </row>
    <row r="684" ht="24.0" customHeight="1">
      <c r="A684" s="1"/>
      <c r="B684" s="126"/>
      <c r="C684" s="94"/>
      <c r="D684" s="1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"/>
    </row>
    <row r="685" ht="24.0" customHeight="1">
      <c r="A685" s="1"/>
      <c r="B685" s="126"/>
      <c r="C685" s="94"/>
      <c r="D685" s="1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"/>
    </row>
    <row r="686" ht="24.0" customHeight="1">
      <c r="A686" s="1"/>
      <c r="B686" s="126"/>
      <c r="C686" s="94"/>
      <c r="D686" s="1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"/>
    </row>
    <row r="687" ht="24.0" customHeight="1">
      <c r="A687" s="1"/>
      <c r="B687" s="126"/>
      <c r="C687" s="94"/>
      <c r="D687" s="1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"/>
    </row>
    <row r="688" ht="24.0" customHeight="1">
      <c r="A688" s="1"/>
      <c r="B688" s="126"/>
      <c r="C688" s="94"/>
      <c r="D688" s="1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"/>
    </row>
    <row r="689" ht="24.0" customHeight="1">
      <c r="A689" s="1"/>
      <c r="B689" s="126"/>
      <c r="C689" s="94"/>
      <c r="D689" s="1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"/>
    </row>
    <row r="690" ht="24.0" customHeight="1">
      <c r="A690" s="1"/>
      <c r="B690" s="126"/>
      <c r="C690" s="94"/>
      <c r="D690" s="1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"/>
    </row>
    <row r="691" ht="24.0" customHeight="1">
      <c r="A691" s="1"/>
      <c r="B691" s="126"/>
      <c r="C691" s="94"/>
      <c r="D691" s="1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"/>
    </row>
    <row r="692" ht="24.0" customHeight="1">
      <c r="A692" s="1"/>
      <c r="B692" s="126"/>
      <c r="C692" s="94"/>
      <c r="D692" s="1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"/>
    </row>
    <row r="693" ht="24.0" customHeight="1">
      <c r="A693" s="1"/>
      <c r="B693" s="126"/>
      <c r="C693" s="94"/>
      <c r="D693" s="1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"/>
    </row>
    <row r="694" ht="24.0" customHeight="1">
      <c r="A694" s="1"/>
      <c r="B694" s="126"/>
      <c r="C694" s="94"/>
      <c r="D694" s="1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"/>
    </row>
    <row r="695" ht="24.0" customHeight="1">
      <c r="A695" s="1"/>
      <c r="B695" s="126"/>
      <c r="C695" s="94"/>
      <c r="D695" s="1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"/>
    </row>
    <row r="696" ht="24.0" customHeight="1">
      <c r="A696" s="1"/>
      <c r="B696" s="126"/>
      <c r="C696" s="94"/>
      <c r="D696" s="1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"/>
    </row>
    <row r="697" ht="24.0" customHeight="1">
      <c r="A697" s="1"/>
      <c r="B697" s="126"/>
      <c r="C697" s="94"/>
      <c r="D697" s="1"/>
      <c r="E697" s="125"/>
      <c r="F697" s="125"/>
      <c r="G697" s="125"/>
      <c r="H697" s="125"/>
      <c r="I697" s="125"/>
      <c r="J697" s="125"/>
      <c r="K697" s="125"/>
      <c r="L697" s="125"/>
      <c r="M697" s="125"/>
      <c r="N697" s="125"/>
      <c r="O697" s="125"/>
      <c r="P697" s="125"/>
      <c r="Q697" s="125"/>
      <c r="R697" s="125"/>
      <c r="S697" s="125"/>
      <c r="T697" s="125"/>
      <c r="U697" s="125"/>
      <c r="V697" s="125"/>
      <c r="W697" s="125"/>
      <c r="X697" s="125"/>
      <c r="Y697" s="125"/>
      <c r="Z697" s="125"/>
      <c r="AA697" s="125"/>
      <c r="AB697" s="125"/>
      <c r="AC697" s="125"/>
      <c r="AD697" s="125"/>
      <c r="AE697" s="125"/>
      <c r="AF697" s="125"/>
      <c r="AG697" s="125"/>
      <c r="AH697" s="125"/>
      <c r="AI697" s="125"/>
      <c r="AJ697" s="1"/>
    </row>
    <row r="698" ht="24.0" customHeight="1">
      <c r="A698" s="1"/>
      <c r="B698" s="126"/>
      <c r="C698" s="94"/>
      <c r="D698" s="1"/>
      <c r="E698" s="125"/>
      <c r="F698" s="125"/>
      <c r="G698" s="125"/>
      <c r="H698" s="125"/>
      <c r="I698" s="125"/>
      <c r="J698" s="125"/>
      <c r="K698" s="125"/>
      <c r="L698" s="125"/>
      <c r="M698" s="125"/>
      <c r="N698" s="125"/>
      <c r="O698" s="125"/>
      <c r="P698" s="125"/>
      <c r="Q698" s="125"/>
      <c r="R698" s="125"/>
      <c r="S698" s="125"/>
      <c r="T698" s="125"/>
      <c r="U698" s="125"/>
      <c r="V698" s="125"/>
      <c r="W698" s="125"/>
      <c r="X698" s="125"/>
      <c r="Y698" s="125"/>
      <c r="Z698" s="125"/>
      <c r="AA698" s="125"/>
      <c r="AB698" s="125"/>
      <c r="AC698" s="125"/>
      <c r="AD698" s="125"/>
      <c r="AE698" s="125"/>
      <c r="AF698" s="125"/>
      <c r="AG698" s="125"/>
      <c r="AH698" s="125"/>
      <c r="AI698" s="125"/>
      <c r="AJ698" s="1"/>
    </row>
    <row r="699" ht="24.0" customHeight="1">
      <c r="A699" s="1"/>
      <c r="B699" s="126"/>
      <c r="C699" s="94"/>
      <c r="D699" s="1"/>
      <c r="E699" s="125"/>
      <c r="F699" s="125"/>
      <c r="G699" s="125"/>
      <c r="H699" s="125"/>
      <c r="I699" s="125"/>
      <c r="J699" s="125"/>
      <c r="K699" s="125"/>
      <c r="L699" s="125"/>
      <c r="M699" s="125"/>
      <c r="N699" s="125"/>
      <c r="O699" s="125"/>
      <c r="P699" s="125"/>
      <c r="Q699" s="125"/>
      <c r="R699" s="125"/>
      <c r="S699" s="125"/>
      <c r="T699" s="125"/>
      <c r="U699" s="125"/>
      <c r="V699" s="125"/>
      <c r="W699" s="125"/>
      <c r="X699" s="125"/>
      <c r="Y699" s="125"/>
      <c r="Z699" s="125"/>
      <c r="AA699" s="125"/>
      <c r="AB699" s="125"/>
      <c r="AC699" s="125"/>
      <c r="AD699" s="125"/>
      <c r="AE699" s="125"/>
      <c r="AF699" s="125"/>
      <c r="AG699" s="125"/>
      <c r="AH699" s="125"/>
      <c r="AI699" s="125"/>
      <c r="AJ699" s="1"/>
    </row>
    <row r="700" ht="24.0" customHeight="1">
      <c r="A700" s="1"/>
      <c r="B700" s="126"/>
      <c r="C700" s="94"/>
      <c r="D700" s="1"/>
      <c r="E700" s="125"/>
      <c r="F700" s="125"/>
      <c r="G700" s="125"/>
      <c r="H700" s="125"/>
      <c r="I700" s="125"/>
      <c r="J700" s="125"/>
      <c r="K700" s="125"/>
      <c r="L700" s="125"/>
      <c r="M700" s="125"/>
      <c r="N700" s="125"/>
      <c r="O700" s="125"/>
      <c r="P700" s="125"/>
      <c r="Q700" s="125"/>
      <c r="R700" s="125"/>
      <c r="S700" s="125"/>
      <c r="T700" s="125"/>
      <c r="U700" s="125"/>
      <c r="V700" s="125"/>
      <c r="W700" s="125"/>
      <c r="X700" s="125"/>
      <c r="Y700" s="125"/>
      <c r="Z700" s="125"/>
      <c r="AA700" s="125"/>
      <c r="AB700" s="125"/>
      <c r="AC700" s="125"/>
      <c r="AD700" s="125"/>
      <c r="AE700" s="125"/>
      <c r="AF700" s="125"/>
      <c r="AG700" s="125"/>
      <c r="AH700" s="125"/>
      <c r="AI700" s="125"/>
      <c r="AJ700" s="1"/>
    </row>
    <row r="701" ht="24.0" customHeight="1">
      <c r="A701" s="1"/>
      <c r="B701" s="126"/>
      <c r="C701" s="94"/>
      <c r="D701" s="1"/>
      <c r="E701" s="125"/>
      <c r="F701" s="125"/>
      <c r="G701" s="125"/>
      <c r="H701" s="125"/>
      <c r="I701" s="125"/>
      <c r="J701" s="125"/>
      <c r="K701" s="125"/>
      <c r="L701" s="125"/>
      <c r="M701" s="125"/>
      <c r="N701" s="125"/>
      <c r="O701" s="125"/>
      <c r="P701" s="125"/>
      <c r="Q701" s="125"/>
      <c r="R701" s="125"/>
      <c r="S701" s="125"/>
      <c r="T701" s="125"/>
      <c r="U701" s="125"/>
      <c r="V701" s="125"/>
      <c r="W701" s="125"/>
      <c r="X701" s="125"/>
      <c r="Y701" s="125"/>
      <c r="Z701" s="125"/>
      <c r="AA701" s="125"/>
      <c r="AB701" s="125"/>
      <c r="AC701" s="125"/>
      <c r="AD701" s="125"/>
      <c r="AE701" s="125"/>
      <c r="AF701" s="125"/>
      <c r="AG701" s="125"/>
      <c r="AH701" s="125"/>
      <c r="AI701" s="125"/>
      <c r="AJ701" s="1"/>
    </row>
    <row r="702" ht="24.0" customHeight="1">
      <c r="A702" s="1"/>
      <c r="B702" s="126"/>
      <c r="C702" s="94"/>
      <c r="D702" s="1"/>
      <c r="E702" s="125"/>
      <c r="F702" s="125"/>
      <c r="G702" s="125"/>
      <c r="H702" s="125"/>
      <c r="I702" s="125"/>
      <c r="J702" s="125"/>
      <c r="K702" s="125"/>
      <c r="L702" s="125"/>
      <c r="M702" s="125"/>
      <c r="N702" s="125"/>
      <c r="O702" s="125"/>
      <c r="P702" s="125"/>
      <c r="Q702" s="125"/>
      <c r="R702" s="125"/>
      <c r="S702" s="125"/>
      <c r="T702" s="125"/>
      <c r="U702" s="125"/>
      <c r="V702" s="125"/>
      <c r="W702" s="125"/>
      <c r="X702" s="125"/>
      <c r="Y702" s="125"/>
      <c r="Z702" s="125"/>
      <c r="AA702" s="125"/>
      <c r="AB702" s="125"/>
      <c r="AC702" s="125"/>
      <c r="AD702" s="125"/>
      <c r="AE702" s="125"/>
      <c r="AF702" s="125"/>
      <c r="AG702" s="125"/>
      <c r="AH702" s="125"/>
      <c r="AI702" s="125"/>
      <c r="AJ702" s="1"/>
    </row>
    <row r="703" ht="24.0" customHeight="1">
      <c r="A703" s="1"/>
      <c r="B703" s="126"/>
      <c r="C703" s="94"/>
      <c r="D703" s="1"/>
      <c r="E703" s="125"/>
      <c r="F703" s="125"/>
      <c r="G703" s="125"/>
      <c r="H703" s="125"/>
      <c r="I703" s="125"/>
      <c r="J703" s="125"/>
      <c r="K703" s="125"/>
      <c r="L703" s="125"/>
      <c r="M703" s="125"/>
      <c r="N703" s="125"/>
      <c r="O703" s="125"/>
      <c r="P703" s="125"/>
      <c r="Q703" s="125"/>
      <c r="R703" s="125"/>
      <c r="S703" s="125"/>
      <c r="T703" s="125"/>
      <c r="U703" s="125"/>
      <c r="V703" s="125"/>
      <c r="W703" s="125"/>
      <c r="X703" s="125"/>
      <c r="Y703" s="125"/>
      <c r="Z703" s="125"/>
      <c r="AA703" s="125"/>
      <c r="AB703" s="125"/>
      <c r="AC703" s="125"/>
      <c r="AD703" s="125"/>
      <c r="AE703" s="125"/>
      <c r="AF703" s="125"/>
      <c r="AG703" s="125"/>
      <c r="AH703" s="125"/>
      <c r="AI703" s="125"/>
      <c r="AJ703" s="1"/>
    </row>
    <row r="704" ht="24.0" customHeight="1">
      <c r="A704" s="1"/>
      <c r="B704" s="126"/>
      <c r="C704" s="94"/>
      <c r="D704" s="1"/>
      <c r="E704" s="125"/>
      <c r="F704" s="125"/>
      <c r="G704" s="125"/>
      <c r="H704" s="125"/>
      <c r="I704" s="125"/>
      <c r="J704" s="125"/>
      <c r="K704" s="125"/>
      <c r="L704" s="125"/>
      <c r="M704" s="125"/>
      <c r="N704" s="125"/>
      <c r="O704" s="125"/>
      <c r="P704" s="125"/>
      <c r="Q704" s="125"/>
      <c r="R704" s="125"/>
      <c r="S704" s="125"/>
      <c r="T704" s="125"/>
      <c r="U704" s="125"/>
      <c r="V704" s="125"/>
      <c r="W704" s="125"/>
      <c r="X704" s="125"/>
      <c r="Y704" s="125"/>
      <c r="Z704" s="125"/>
      <c r="AA704" s="125"/>
      <c r="AB704" s="125"/>
      <c r="AC704" s="125"/>
      <c r="AD704" s="125"/>
      <c r="AE704" s="125"/>
      <c r="AF704" s="125"/>
      <c r="AG704" s="125"/>
      <c r="AH704" s="125"/>
      <c r="AI704" s="125"/>
      <c r="AJ704" s="1"/>
    </row>
    <row r="705" ht="24.0" customHeight="1">
      <c r="A705" s="1"/>
      <c r="B705" s="126"/>
      <c r="C705" s="94"/>
      <c r="D705" s="1"/>
      <c r="E705" s="125"/>
      <c r="F705" s="125"/>
      <c r="G705" s="125"/>
      <c r="H705" s="125"/>
      <c r="I705" s="125"/>
      <c r="J705" s="125"/>
      <c r="K705" s="125"/>
      <c r="L705" s="125"/>
      <c r="M705" s="125"/>
      <c r="N705" s="125"/>
      <c r="O705" s="125"/>
      <c r="P705" s="125"/>
      <c r="Q705" s="125"/>
      <c r="R705" s="125"/>
      <c r="S705" s="125"/>
      <c r="T705" s="125"/>
      <c r="U705" s="125"/>
      <c r="V705" s="125"/>
      <c r="W705" s="125"/>
      <c r="X705" s="125"/>
      <c r="Y705" s="125"/>
      <c r="Z705" s="125"/>
      <c r="AA705" s="125"/>
      <c r="AB705" s="125"/>
      <c r="AC705" s="125"/>
      <c r="AD705" s="125"/>
      <c r="AE705" s="125"/>
      <c r="AF705" s="125"/>
      <c r="AG705" s="125"/>
      <c r="AH705" s="125"/>
      <c r="AI705" s="125"/>
      <c r="AJ705" s="1"/>
    </row>
    <row r="706" ht="24.0" customHeight="1">
      <c r="A706" s="1"/>
      <c r="B706" s="126"/>
      <c r="C706" s="94"/>
      <c r="D706" s="1"/>
      <c r="E706" s="125"/>
      <c r="F706" s="125"/>
      <c r="G706" s="125"/>
      <c r="H706" s="125"/>
      <c r="I706" s="125"/>
      <c r="J706" s="125"/>
      <c r="K706" s="125"/>
      <c r="L706" s="125"/>
      <c r="M706" s="125"/>
      <c r="N706" s="125"/>
      <c r="O706" s="125"/>
      <c r="P706" s="125"/>
      <c r="Q706" s="125"/>
      <c r="R706" s="125"/>
      <c r="S706" s="125"/>
      <c r="T706" s="125"/>
      <c r="U706" s="125"/>
      <c r="V706" s="125"/>
      <c r="W706" s="125"/>
      <c r="X706" s="125"/>
      <c r="Y706" s="125"/>
      <c r="Z706" s="125"/>
      <c r="AA706" s="125"/>
      <c r="AB706" s="125"/>
      <c r="AC706" s="125"/>
      <c r="AD706" s="125"/>
      <c r="AE706" s="125"/>
      <c r="AF706" s="125"/>
      <c r="AG706" s="125"/>
      <c r="AH706" s="125"/>
      <c r="AI706" s="125"/>
      <c r="AJ706" s="1"/>
    </row>
    <row r="707" ht="24.0" customHeight="1">
      <c r="A707" s="1"/>
      <c r="B707" s="126"/>
      <c r="C707" s="94"/>
      <c r="D707" s="1"/>
      <c r="E707" s="125"/>
      <c r="F707" s="125"/>
      <c r="G707" s="125"/>
      <c r="H707" s="125"/>
      <c r="I707" s="125"/>
      <c r="J707" s="125"/>
      <c r="K707" s="125"/>
      <c r="L707" s="125"/>
      <c r="M707" s="125"/>
      <c r="N707" s="125"/>
      <c r="O707" s="125"/>
      <c r="P707" s="125"/>
      <c r="Q707" s="125"/>
      <c r="R707" s="125"/>
      <c r="S707" s="125"/>
      <c r="T707" s="125"/>
      <c r="U707" s="125"/>
      <c r="V707" s="125"/>
      <c r="W707" s="125"/>
      <c r="X707" s="125"/>
      <c r="Y707" s="125"/>
      <c r="Z707" s="125"/>
      <c r="AA707" s="125"/>
      <c r="AB707" s="125"/>
      <c r="AC707" s="125"/>
      <c r="AD707" s="125"/>
      <c r="AE707" s="125"/>
      <c r="AF707" s="125"/>
      <c r="AG707" s="125"/>
      <c r="AH707" s="125"/>
      <c r="AI707" s="125"/>
      <c r="AJ707" s="1"/>
    </row>
    <row r="708" ht="24.0" customHeight="1">
      <c r="A708" s="1"/>
      <c r="B708" s="126"/>
      <c r="C708" s="94"/>
      <c r="D708" s="1"/>
      <c r="E708" s="125"/>
      <c r="F708" s="125"/>
      <c r="G708" s="125"/>
      <c r="H708" s="125"/>
      <c r="I708" s="125"/>
      <c r="J708" s="125"/>
      <c r="K708" s="125"/>
      <c r="L708" s="125"/>
      <c r="M708" s="125"/>
      <c r="N708" s="125"/>
      <c r="O708" s="125"/>
      <c r="P708" s="125"/>
      <c r="Q708" s="125"/>
      <c r="R708" s="125"/>
      <c r="S708" s="125"/>
      <c r="T708" s="125"/>
      <c r="U708" s="125"/>
      <c r="V708" s="125"/>
      <c r="W708" s="125"/>
      <c r="X708" s="125"/>
      <c r="Y708" s="125"/>
      <c r="Z708" s="125"/>
      <c r="AA708" s="125"/>
      <c r="AB708" s="125"/>
      <c r="AC708" s="125"/>
      <c r="AD708" s="125"/>
      <c r="AE708" s="125"/>
      <c r="AF708" s="125"/>
      <c r="AG708" s="125"/>
      <c r="AH708" s="125"/>
      <c r="AI708" s="125"/>
      <c r="AJ708" s="1"/>
    </row>
    <row r="709" ht="24.0" customHeight="1">
      <c r="A709" s="1"/>
      <c r="B709" s="126"/>
      <c r="C709" s="94"/>
      <c r="D709" s="1"/>
      <c r="E709" s="125"/>
      <c r="F709" s="125"/>
      <c r="G709" s="125"/>
      <c r="H709" s="125"/>
      <c r="I709" s="125"/>
      <c r="J709" s="125"/>
      <c r="K709" s="125"/>
      <c r="L709" s="125"/>
      <c r="M709" s="125"/>
      <c r="N709" s="125"/>
      <c r="O709" s="125"/>
      <c r="P709" s="125"/>
      <c r="Q709" s="125"/>
      <c r="R709" s="125"/>
      <c r="S709" s="125"/>
      <c r="T709" s="125"/>
      <c r="U709" s="125"/>
      <c r="V709" s="125"/>
      <c r="W709" s="125"/>
      <c r="X709" s="125"/>
      <c r="Y709" s="125"/>
      <c r="Z709" s="125"/>
      <c r="AA709" s="125"/>
      <c r="AB709" s="125"/>
      <c r="AC709" s="125"/>
      <c r="AD709" s="125"/>
      <c r="AE709" s="125"/>
      <c r="AF709" s="125"/>
      <c r="AG709" s="125"/>
      <c r="AH709" s="125"/>
      <c r="AI709" s="125"/>
      <c r="AJ709" s="1"/>
    </row>
    <row r="710" ht="24.0" customHeight="1">
      <c r="A710" s="1"/>
      <c r="B710" s="126"/>
      <c r="C710" s="94"/>
      <c r="D710" s="1"/>
      <c r="E710" s="125"/>
      <c r="F710" s="125"/>
      <c r="G710" s="125"/>
      <c r="H710" s="125"/>
      <c r="I710" s="125"/>
      <c r="J710" s="125"/>
      <c r="K710" s="125"/>
      <c r="L710" s="125"/>
      <c r="M710" s="125"/>
      <c r="N710" s="125"/>
      <c r="O710" s="125"/>
      <c r="P710" s="125"/>
      <c r="Q710" s="125"/>
      <c r="R710" s="125"/>
      <c r="S710" s="125"/>
      <c r="T710" s="125"/>
      <c r="U710" s="125"/>
      <c r="V710" s="125"/>
      <c r="W710" s="125"/>
      <c r="X710" s="125"/>
      <c r="Y710" s="125"/>
      <c r="Z710" s="125"/>
      <c r="AA710" s="125"/>
      <c r="AB710" s="125"/>
      <c r="AC710" s="125"/>
      <c r="AD710" s="125"/>
      <c r="AE710" s="125"/>
      <c r="AF710" s="125"/>
      <c r="AG710" s="125"/>
      <c r="AH710" s="125"/>
      <c r="AI710" s="125"/>
      <c r="AJ710" s="1"/>
    </row>
    <row r="711" ht="24.0" customHeight="1">
      <c r="A711" s="1"/>
      <c r="B711" s="126"/>
      <c r="C711" s="94"/>
      <c r="D711" s="1"/>
      <c r="E711" s="125"/>
      <c r="F711" s="125"/>
      <c r="G711" s="125"/>
      <c r="H711" s="125"/>
      <c r="I711" s="125"/>
      <c r="J711" s="125"/>
      <c r="K711" s="125"/>
      <c r="L711" s="125"/>
      <c r="M711" s="125"/>
      <c r="N711" s="125"/>
      <c r="O711" s="125"/>
      <c r="P711" s="125"/>
      <c r="Q711" s="125"/>
      <c r="R711" s="125"/>
      <c r="S711" s="125"/>
      <c r="T711" s="125"/>
      <c r="U711" s="125"/>
      <c r="V711" s="125"/>
      <c r="W711" s="125"/>
      <c r="X711" s="125"/>
      <c r="Y711" s="125"/>
      <c r="Z711" s="125"/>
      <c r="AA711" s="125"/>
      <c r="AB711" s="125"/>
      <c r="AC711" s="125"/>
      <c r="AD711" s="125"/>
      <c r="AE711" s="125"/>
      <c r="AF711" s="125"/>
      <c r="AG711" s="125"/>
      <c r="AH711" s="125"/>
      <c r="AI711" s="125"/>
      <c r="AJ711" s="1"/>
    </row>
    <row r="712" ht="24.0" customHeight="1">
      <c r="A712" s="1"/>
      <c r="B712" s="126"/>
      <c r="C712" s="94"/>
      <c r="D712" s="1"/>
      <c r="E712" s="125"/>
      <c r="F712" s="125"/>
      <c r="G712" s="125"/>
      <c r="H712" s="125"/>
      <c r="I712" s="125"/>
      <c r="J712" s="125"/>
      <c r="K712" s="125"/>
      <c r="L712" s="125"/>
      <c r="M712" s="125"/>
      <c r="N712" s="125"/>
      <c r="O712" s="125"/>
      <c r="P712" s="125"/>
      <c r="Q712" s="125"/>
      <c r="R712" s="125"/>
      <c r="S712" s="125"/>
      <c r="T712" s="125"/>
      <c r="U712" s="125"/>
      <c r="V712" s="125"/>
      <c r="W712" s="125"/>
      <c r="X712" s="125"/>
      <c r="Y712" s="125"/>
      <c r="Z712" s="125"/>
      <c r="AA712" s="125"/>
      <c r="AB712" s="125"/>
      <c r="AC712" s="125"/>
      <c r="AD712" s="125"/>
      <c r="AE712" s="125"/>
      <c r="AF712" s="125"/>
      <c r="AG712" s="125"/>
      <c r="AH712" s="125"/>
      <c r="AI712" s="125"/>
      <c r="AJ712" s="1"/>
    </row>
    <row r="713" ht="24.0" customHeight="1">
      <c r="A713" s="1"/>
      <c r="B713" s="126"/>
      <c r="C713" s="94"/>
      <c r="D713" s="1"/>
      <c r="E713" s="125"/>
      <c r="F713" s="125"/>
      <c r="G713" s="125"/>
      <c r="H713" s="125"/>
      <c r="I713" s="125"/>
      <c r="J713" s="125"/>
      <c r="K713" s="125"/>
      <c r="L713" s="125"/>
      <c r="M713" s="125"/>
      <c r="N713" s="125"/>
      <c r="O713" s="125"/>
      <c r="P713" s="125"/>
      <c r="Q713" s="125"/>
      <c r="R713" s="125"/>
      <c r="S713" s="125"/>
      <c r="T713" s="125"/>
      <c r="U713" s="125"/>
      <c r="V713" s="125"/>
      <c r="W713" s="125"/>
      <c r="X713" s="125"/>
      <c r="Y713" s="125"/>
      <c r="Z713" s="125"/>
      <c r="AA713" s="125"/>
      <c r="AB713" s="125"/>
      <c r="AC713" s="125"/>
      <c r="AD713" s="125"/>
      <c r="AE713" s="125"/>
      <c r="AF713" s="125"/>
      <c r="AG713" s="125"/>
      <c r="AH713" s="125"/>
      <c r="AI713" s="125"/>
      <c r="AJ713" s="1"/>
    </row>
    <row r="714" ht="24.0" customHeight="1">
      <c r="A714" s="1"/>
      <c r="B714" s="126"/>
      <c r="C714" s="94"/>
      <c r="D714" s="1"/>
      <c r="E714" s="125"/>
      <c r="F714" s="125"/>
      <c r="G714" s="125"/>
      <c r="H714" s="125"/>
      <c r="I714" s="125"/>
      <c r="J714" s="125"/>
      <c r="K714" s="125"/>
      <c r="L714" s="125"/>
      <c r="M714" s="125"/>
      <c r="N714" s="125"/>
      <c r="O714" s="125"/>
      <c r="P714" s="125"/>
      <c r="Q714" s="125"/>
      <c r="R714" s="125"/>
      <c r="S714" s="125"/>
      <c r="T714" s="125"/>
      <c r="U714" s="125"/>
      <c r="V714" s="125"/>
      <c r="W714" s="125"/>
      <c r="X714" s="125"/>
      <c r="Y714" s="125"/>
      <c r="Z714" s="125"/>
      <c r="AA714" s="125"/>
      <c r="AB714" s="125"/>
      <c r="AC714" s="125"/>
      <c r="AD714" s="125"/>
      <c r="AE714" s="125"/>
      <c r="AF714" s="125"/>
      <c r="AG714" s="125"/>
      <c r="AH714" s="125"/>
      <c r="AI714" s="125"/>
      <c r="AJ714" s="1"/>
    </row>
    <row r="715" ht="24.0" customHeight="1">
      <c r="A715" s="1"/>
      <c r="B715" s="126"/>
      <c r="C715" s="94"/>
      <c r="D715" s="1"/>
      <c r="E715" s="125"/>
      <c r="F715" s="125"/>
      <c r="G715" s="125"/>
      <c r="H715" s="125"/>
      <c r="I715" s="125"/>
      <c r="J715" s="125"/>
      <c r="K715" s="125"/>
      <c r="L715" s="125"/>
      <c r="M715" s="125"/>
      <c r="N715" s="125"/>
      <c r="O715" s="125"/>
      <c r="P715" s="125"/>
      <c r="Q715" s="125"/>
      <c r="R715" s="125"/>
      <c r="S715" s="125"/>
      <c r="T715" s="125"/>
      <c r="U715" s="125"/>
      <c r="V715" s="125"/>
      <c r="W715" s="125"/>
      <c r="X715" s="125"/>
      <c r="Y715" s="125"/>
      <c r="Z715" s="125"/>
      <c r="AA715" s="125"/>
      <c r="AB715" s="125"/>
      <c r="AC715" s="125"/>
      <c r="AD715" s="125"/>
      <c r="AE715" s="125"/>
      <c r="AF715" s="125"/>
      <c r="AG715" s="125"/>
      <c r="AH715" s="125"/>
      <c r="AI715" s="125"/>
      <c r="AJ715" s="1"/>
    </row>
    <row r="716" ht="24.0" customHeight="1">
      <c r="A716" s="1"/>
      <c r="B716" s="126"/>
      <c r="C716" s="94"/>
      <c r="D716" s="1"/>
      <c r="E716" s="125"/>
      <c r="F716" s="125"/>
      <c r="G716" s="125"/>
      <c r="H716" s="125"/>
      <c r="I716" s="125"/>
      <c r="J716" s="125"/>
      <c r="K716" s="125"/>
      <c r="L716" s="125"/>
      <c r="M716" s="125"/>
      <c r="N716" s="125"/>
      <c r="O716" s="125"/>
      <c r="P716" s="125"/>
      <c r="Q716" s="125"/>
      <c r="R716" s="125"/>
      <c r="S716" s="125"/>
      <c r="T716" s="125"/>
      <c r="U716" s="125"/>
      <c r="V716" s="125"/>
      <c r="W716" s="125"/>
      <c r="X716" s="125"/>
      <c r="Y716" s="125"/>
      <c r="Z716" s="125"/>
      <c r="AA716" s="125"/>
      <c r="AB716" s="125"/>
      <c r="AC716" s="125"/>
      <c r="AD716" s="125"/>
      <c r="AE716" s="125"/>
      <c r="AF716" s="125"/>
      <c r="AG716" s="125"/>
      <c r="AH716" s="125"/>
      <c r="AI716" s="125"/>
      <c r="AJ716" s="1"/>
    </row>
    <row r="717" ht="24.0" customHeight="1">
      <c r="A717" s="1"/>
      <c r="B717" s="126"/>
      <c r="C717" s="94"/>
      <c r="D717" s="1"/>
      <c r="E717" s="125"/>
      <c r="F717" s="125"/>
      <c r="G717" s="125"/>
      <c r="H717" s="125"/>
      <c r="I717" s="125"/>
      <c r="J717" s="125"/>
      <c r="K717" s="125"/>
      <c r="L717" s="125"/>
      <c r="M717" s="125"/>
      <c r="N717" s="125"/>
      <c r="O717" s="125"/>
      <c r="P717" s="125"/>
      <c r="Q717" s="125"/>
      <c r="R717" s="125"/>
      <c r="S717" s="125"/>
      <c r="T717" s="125"/>
      <c r="U717" s="125"/>
      <c r="V717" s="125"/>
      <c r="W717" s="125"/>
      <c r="X717" s="125"/>
      <c r="Y717" s="125"/>
      <c r="Z717" s="125"/>
      <c r="AA717" s="125"/>
      <c r="AB717" s="125"/>
      <c r="AC717" s="125"/>
      <c r="AD717" s="125"/>
      <c r="AE717" s="125"/>
      <c r="AF717" s="125"/>
      <c r="AG717" s="125"/>
      <c r="AH717" s="125"/>
      <c r="AI717" s="125"/>
      <c r="AJ717" s="1"/>
    </row>
    <row r="718" ht="24.0" customHeight="1">
      <c r="A718" s="1"/>
      <c r="B718" s="126"/>
      <c r="C718" s="94"/>
      <c r="D718" s="1"/>
      <c r="E718" s="125"/>
      <c r="F718" s="125"/>
      <c r="G718" s="125"/>
      <c r="H718" s="125"/>
      <c r="I718" s="125"/>
      <c r="J718" s="125"/>
      <c r="K718" s="125"/>
      <c r="L718" s="125"/>
      <c r="M718" s="125"/>
      <c r="N718" s="125"/>
      <c r="O718" s="125"/>
      <c r="P718" s="125"/>
      <c r="Q718" s="125"/>
      <c r="R718" s="125"/>
      <c r="S718" s="125"/>
      <c r="T718" s="125"/>
      <c r="U718" s="125"/>
      <c r="V718" s="125"/>
      <c r="W718" s="125"/>
      <c r="X718" s="125"/>
      <c r="Y718" s="125"/>
      <c r="Z718" s="125"/>
      <c r="AA718" s="125"/>
      <c r="AB718" s="125"/>
      <c r="AC718" s="125"/>
      <c r="AD718" s="125"/>
      <c r="AE718" s="125"/>
      <c r="AF718" s="125"/>
      <c r="AG718" s="125"/>
      <c r="AH718" s="125"/>
      <c r="AI718" s="125"/>
      <c r="AJ718" s="1"/>
    </row>
    <row r="719" ht="24.0" customHeight="1">
      <c r="A719" s="1"/>
      <c r="B719" s="126"/>
      <c r="C719" s="94"/>
      <c r="D719" s="1"/>
      <c r="E719" s="125"/>
      <c r="F719" s="125"/>
      <c r="G719" s="125"/>
      <c r="H719" s="125"/>
      <c r="I719" s="125"/>
      <c r="J719" s="125"/>
      <c r="K719" s="125"/>
      <c r="L719" s="125"/>
      <c r="M719" s="125"/>
      <c r="N719" s="125"/>
      <c r="O719" s="125"/>
      <c r="P719" s="125"/>
      <c r="Q719" s="125"/>
      <c r="R719" s="125"/>
      <c r="S719" s="125"/>
      <c r="T719" s="125"/>
      <c r="U719" s="125"/>
      <c r="V719" s="125"/>
      <c r="W719" s="125"/>
      <c r="X719" s="125"/>
      <c r="Y719" s="125"/>
      <c r="Z719" s="125"/>
      <c r="AA719" s="125"/>
      <c r="AB719" s="125"/>
      <c r="AC719" s="125"/>
      <c r="AD719" s="125"/>
      <c r="AE719" s="125"/>
      <c r="AF719" s="125"/>
      <c r="AG719" s="125"/>
      <c r="AH719" s="125"/>
      <c r="AI719" s="125"/>
      <c r="AJ719" s="1"/>
    </row>
    <row r="720" ht="24.0" customHeight="1">
      <c r="A720" s="1"/>
      <c r="B720" s="126"/>
      <c r="C720" s="94"/>
      <c r="D720" s="1"/>
      <c r="E720" s="125"/>
      <c r="F720" s="125"/>
      <c r="G720" s="125"/>
      <c r="H720" s="125"/>
      <c r="I720" s="125"/>
      <c r="J720" s="125"/>
      <c r="K720" s="125"/>
      <c r="L720" s="125"/>
      <c r="M720" s="125"/>
      <c r="N720" s="125"/>
      <c r="O720" s="125"/>
      <c r="P720" s="125"/>
      <c r="Q720" s="125"/>
      <c r="R720" s="125"/>
      <c r="S720" s="125"/>
      <c r="T720" s="125"/>
      <c r="U720" s="125"/>
      <c r="V720" s="125"/>
      <c r="W720" s="125"/>
      <c r="X720" s="125"/>
      <c r="Y720" s="125"/>
      <c r="Z720" s="125"/>
      <c r="AA720" s="125"/>
      <c r="AB720" s="125"/>
      <c r="AC720" s="125"/>
      <c r="AD720" s="125"/>
      <c r="AE720" s="125"/>
      <c r="AF720" s="125"/>
      <c r="AG720" s="125"/>
      <c r="AH720" s="125"/>
      <c r="AI720" s="125"/>
      <c r="AJ720" s="1"/>
    </row>
    <row r="721" ht="24.0" customHeight="1">
      <c r="A721" s="1"/>
      <c r="B721" s="126"/>
      <c r="C721" s="94"/>
      <c r="D721" s="1"/>
      <c r="E721" s="125"/>
      <c r="F721" s="125"/>
      <c r="G721" s="125"/>
      <c r="H721" s="125"/>
      <c r="I721" s="125"/>
      <c r="J721" s="125"/>
      <c r="K721" s="125"/>
      <c r="L721" s="125"/>
      <c r="M721" s="125"/>
      <c r="N721" s="125"/>
      <c r="O721" s="125"/>
      <c r="P721" s="125"/>
      <c r="Q721" s="125"/>
      <c r="R721" s="125"/>
      <c r="S721" s="125"/>
      <c r="T721" s="125"/>
      <c r="U721" s="125"/>
      <c r="V721" s="125"/>
      <c r="W721" s="125"/>
      <c r="X721" s="125"/>
      <c r="Y721" s="125"/>
      <c r="Z721" s="125"/>
      <c r="AA721" s="125"/>
      <c r="AB721" s="125"/>
      <c r="AC721" s="125"/>
      <c r="AD721" s="125"/>
      <c r="AE721" s="125"/>
      <c r="AF721" s="125"/>
      <c r="AG721" s="125"/>
      <c r="AH721" s="125"/>
      <c r="AI721" s="125"/>
      <c r="AJ721" s="1"/>
    </row>
    <row r="722" ht="24.0" customHeight="1">
      <c r="A722" s="1"/>
      <c r="B722" s="126"/>
      <c r="C722" s="94"/>
      <c r="D722" s="1"/>
      <c r="E722" s="125"/>
      <c r="F722" s="125"/>
      <c r="G722" s="125"/>
      <c r="H722" s="125"/>
      <c r="I722" s="125"/>
      <c r="J722" s="125"/>
      <c r="K722" s="125"/>
      <c r="L722" s="125"/>
      <c r="M722" s="125"/>
      <c r="N722" s="125"/>
      <c r="O722" s="125"/>
      <c r="P722" s="125"/>
      <c r="Q722" s="125"/>
      <c r="R722" s="125"/>
      <c r="S722" s="125"/>
      <c r="T722" s="125"/>
      <c r="U722" s="125"/>
      <c r="V722" s="125"/>
      <c r="W722" s="125"/>
      <c r="X722" s="125"/>
      <c r="Y722" s="125"/>
      <c r="Z722" s="125"/>
      <c r="AA722" s="125"/>
      <c r="AB722" s="125"/>
      <c r="AC722" s="125"/>
      <c r="AD722" s="125"/>
      <c r="AE722" s="125"/>
      <c r="AF722" s="125"/>
      <c r="AG722" s="125"/>
      <c r="AH722" s="125"/>
      <c r="AI722" s="125"/>
      <c r="AJ722" s="1"/>
    </row>
    <row r="723" ht="24.0" customHeight="1">
      <c r="A723" s="1"/>
      <c r="B723" s="126"/>
      <c r="C723" s="94"/>
      <c r="D723" s="1"/>
      <c r="E723" s="125"/>
      <c r="F723" s="125"/>
      <c r="G723" s="125"/>
      <c r="H723" s="125"/>
      <c r="I723" s="125"/>
      <c r="J723" s="125"/>
      <c r="K723" s="125"/>
      <c r="L723" s="125"/>
      <c r="M723" s="125"/>
      <c r="N723" s="125"/>
      <c r="O723" s="125"/>
      <c r="P723" s="125"/>
      <c r="Q723" s="125"/>
      <c r="R723" s="125"/>
      <c r="S723" s="125"/>
      <c r="T723" s="125"/>
      <c r="U723" s="125"/>
      <c r="V723" s="125"/>
      <c r="W723" s="125"/>
      <c r="X723" s="125"/>
      <c r="Y723" s="125"/>
      <c r="Z723" s="125"/>
      <c r="AA723" s="125"/>
      <c r="AB723" s="125"/>
      <c r="AC723" s="125"/>
      <c r="AD723" s="125"/>
      <c r="AE723" s="125"/>
      <c r="AF723" s="125"/>
      <c r="AG723" s="125"/>
      <c r="AH723" s="125"/>
      <c r="AI723" s="125"/>
      <c r="AJ723" s="1"/>
    </row>
    <row r="724" ht="24.0" customHeight="1">
      <c r="A724" s="1"/>
      <c r="B724" s="126"/>
      <c r="C724" s="94"/>
      <c r="D724" s="1"/>
      <c r="E724" s="125"/>
      <c r="F724" s="125"/>
      <c r="G724" s="125"/>
      <c r="H724" s="125"/>
      <c r="I724" s="125"/>
      <c r="J724" s="125"/>
      <c r="K724" s="125"/>
      <c r="L724" s="125"/>
      <c r="M724" s="125"/>
      <c r="N724" s="125"/>
      <c r="O724" s="125"/>
      <c r="P724" s="125"/>
      <c r="Q724" s="125"/>
      <c r="R724" s="125"/>
      <c r="S724" s="125"/>
      <c r="T724" s="125"/>
      <c r="U724" s="125"/>
      <c r="V724" s="125"/>
      <c r="W724" s="125"/>
      <c r="X724" s="125"/>
      <c r="Y724" s="125"/>
      <c r="Z724" s="125"/>
      <c r="AA724" s="125"/>
      <c r="AB724" s="125"/>
      <c r="AC724" s="125"/>
      <c r="AD724" s="125"/>
      <c r="AE724" s="125"/>
      <c r="AF724" s="125"/>
      <c r="AG724" s="125"/>
      <c r="AH724" s="125"/>
      <c r="AI724" s="125"/>
      <c r="AJ724" s="1"/>
    </row>
    <row r="725" ht="24.0" customHeight="1">
      <c r="A725" s="1"/>
      <c r="B725" s="126"/>
      <c r="C725" s="94"/>
      <c r="D725" s="1"/>
      <c r="E725" s="125"/>
      <c r="F725" s="125"/>
      <c r="G725" s="125"/>
      <c r="H725" s="125"/>
      <c r="I725" s="125"/>
      <c r="J725" s="125"/>
      <c r="K725" s="125"/>
      <c r="L725" s="125"/>
      <c r="M725" s="125"/>
      <c r="N725" s="125"/>
      <c r="O725" s="125"/>
      <c r="P725" s="125"/>
      <c r="Q725" s="125"/>
      <c r="R725" s="125"/>
      <c r="S725" s="125"/>
      <c r="T725" s="125"/>
      <c r="U725" s="125"/>
      <c r="V725" s="125"/>
      <c r="W725" s="125"/>
      <c r="X725" s="125"/>
      <c r="Y725" s="125"/>
      <c r="Z725" s="125"/>
      <c r="AA725" s="125"/>
      <c r="AB725" s="125"/>
      <c r="AC725" s="125"/>
      <c r="AD725" s="125"/>
      <c r="AE725" s="125"/>
      <c r="AF725" s="125"/>
      <c r="AG725" s="125"/>
      <c r="AH725" s="125"/>
      <c r="AI725" s="125"/>
      <c r="AJ725" s="1"/>
    </row>
    <row r="726" ht="24.0" customHeight="1">
      <c r="A726" s="1"/>
      <c r="B726" s="126"/>
      <c r="C726" s="94"/>
      <c r="D726" s="1"/>
      <c r="E726" s="125"/>
      <c r="F726" s="125"/>
      <c r="G726" s="125"/>
      <c r="H726" s="125"/>
      <c r="I726" s="125"/>
      <c r="J726" s="125"/>
      <c r="K726" s="125"/>
      <c r="L726" s="125"/>
      <c r="M726" s="125"/>
      <c r="N726" s="125"/>
      <c r="O726" s="125"/>
      <c r="P726" s="125"/>
      <c r="Q726" s="125"/>
      <c r="R726" s="125"/>
      <c r="S726" s="125"/>
      <c r="T726" s="125"/>
      <c r="U726" s="125"/>
      <c r="V726" s="125"/>
      <c r="W726" s="125"/>
      <c r="X726" s="125"/>
      <c r="Y726" s="125"/>
      <c r="Z726" s="125"/>
      <c r="AA726" s="125"/>
      <c r="AB726" s="125"/>
      <c r="AC726" s="125"/>
      <c r="AD726" s="125"/>
      <c r="AE726" s="125"/>
      <c r="AF726" s="125"/>
      <c r="AG726" s="125"/>
      <c r="AH726" s="125"/>
      <c r="AI726" s="125"/>
      <c r="AJ726" s="1"/>
    </row>
    <row r="727" ht="24.0" customHeight="1">
      <c r="A727" s="1"/>
      <c r="B727" s="126"/>
      <c r="C727" s="94"/>
      <c r="D727" s="1"/>
      <c r="E727" s="125"/>
      <c r="F727" s="125"/>
      <c r="G727" s="125"/>
      <c r="H727" s="125"/>
      <c r="I727" s="125"/>
      <c r="J727" s="125"/>
      <c r="K727" s="125"/>
      <c r="L727" s="125"/>
      <c r="M727" s="125"/>
      <c r="N727" s="125"/>
      <c r="O727" s="125"/>
      <c r="P727" s="125"/>
      <c r="Q727" s="125"/>
      <c r="R727" s="125"/>
      <c r="S727" s="125"/>
      <c r="T727" s="125"/>
      <c r="U727" s="125"/>
      <c r="V727" s="125"/>
      <c r="W727" s="125"/>
      <c r="X727" s="125"/>
      <c r="Y727" s="125"/>
      <c r="Z727" s="125"/>
      <c r="AA727" s="125"/>
      <c r="AB727" s="125"/>
      <c r="AC727" s="125"/>
      <c r="AD727" s="125"/>
      <c r="AE727" s="125"/>
      <c r="AF727" s="125"/>
      <c r="AG727" s="125"/>
      <c r="AH727" s="125"/>
      <c r="AI727" s="125"/>
      <c r="AJ727" s="1"/>
    </row>
    <row r="728" ht="24.0" customHeight="1">
      <c r="A728" s="1"/>
      <c r="B728" s="126"/>
      <c r="C728" s="94"/>
      <c r="D728" s="1"/>
      <c r="E728" s="125"/>
      <c r="F728" s="125"/>
      <c r="G728" s="125"/>
      <c r="H728" s="125"/>
      <c r="I728" s="125"/>
      <c r="J728" s="125"/>
      <c r="K728" s="125"/>
      <c r="L728" s="125"/>
      <c r="M728" s="125"/>
      <c r="N728" s="125"/>
      <c r="O728" s="125"/>
      <c r="P728" s="125"/>
      <c r="Q728" s="125"/>
      <c r="R728" s="125"/>
      <c r="S728" s="125"/>
      <c r="T728" s="125"/>
      <c r="U728" s="125"/>
      <c r="V728" s="125"/>
      <c r="W728" s="125"/>
      <c r="X728" s="125"/>
      <c r="Y728" s="125"/>
      <c r="Z728" s="125"/>
      <c r="AA728" s="125"/>
      <c r="AB728" s="125"/>
      <c r="AC728" s="125"/>
      <c r="AD728" s="125"/>
      <c r="AE728" s="125"/>
      <c r="AF728" s="125"/>
      <c r="AG728" s="125"/>
      <c r="AH728" s="125"/>
      <c r="AI728" s="125"/>
      <c r="AJ728" s="1"/>
    </row>
    <row r="729" ht="24.0" customHeight="1">
      <c r="A729" s="1"/>
      <c r="B729" s="126"/>
      <c r="C729" s="94"/>
      <c r="D729" s="1"/>
      <c r="E729" s="125"/>
      <c r="F729" s="125"/>
      <c r="G729" s="125"/>
      <c r="H729" s="125"/>
      <c r="I729" s="125"/>
      <c r="J729" s="125"/>
      <c r="K729" s="125"/>
      <c r="L729" s="125"/>
      <c r="M729" s="125"/>
      <c r="N729" s="125"/>
      <c r="O729" s="125"/>
      <c r="P729" s="125"/>
      <c r="Q729" s="125"/>
      <c r="R729" s="125"/>
      <c r="S729" s="125"/>
      <c r="T729" s="125"/>
      <c r="U729" s="125"/>
      <c r="V729" s="125"/>
      <c r="W729" s="125"/>
      <c r="X729" s="125"/>
      <c r="Y729" s="125"/>
      <c r="Z729" s="125"/>
      <c r="AA729" s="125"/>
      <c r="AB729" s="125"/>
      <c r="AC729" s="125"/>
      <c r="AD729" s="125"/>
      <c r="AE729" s="125"/>
      <c r="AF729" s="125"/>
      <c r="AG729" s="125"/>
      <c r="AH729" s="125"/>
      <c r="AI729" s="125"/>
      <c r="AJ729" s="1"/>
    </row>
    <row r="730" ht="24.0" customHeight="1">
      <c r="A730" s="1"/>
      <c r="B730" s="126"/>
      <c r="C730" s="94"/>
      <c r="D730" s="1"/>
      <c r="E730" s="125"/>
      <c r="F730" s="125"/>
      <c r="G730" s="125"/>
      <c r="H730" s="125"/>
      <c r="I730" s="125"/>
      <c r="J730" s="125"/>
      <c r="K730" s="125"/>
      <c r="L730" s="125"/>
      <c r="M730" s="125"/>
      <c r="N730" s="125"/>
      <c r="O730" s="125"/>
      <c r="P730" s="125"/>
      <c r="Q730" s="125"/>
      <c r="R730" s="125"/>
      <c r="S730" s="125"/>
      <c r="T730" s="125"/>
      <c r="U730" s="125"/>
      <c r="V730" s="125"/>
      <c r="W730" s="125"/>
      <c r="X730" s="125"/>
      <c r="Y730" s="125"/>
      <c r="Z730" s="125"/>
      <c r="AA730" s="125"/>
      <c r="AB730" s="125"/>
      <c r="AC730" s="125"/>
      <c r="AD730" s="125"/>
      <c r="AE730" s="125"/>
      <c r="AF730" s="125"/>
      <c r="AG730" s="125"/>
      <c r="AH730" s="125"/>
      <c r="AI730" s="125"/>
      <c r="AJ730" s="1"/>
    </row>
    <row r="731" ht="24.0" customHeight="1">
      <c r="A731" s="1"/>
      <c r="B731" s="126"/>
      <c r="C731" s="94"/>
      <c r="D731" s="1"/>
      <c r="E731" s="125"/>
      <c r="F731" s="125"/>
      <c r="G731" s="125"/>
      <c r="H731" s="125"/>
      <c r="I731" s="125"/>
      <c r="J731" s="125"/>
      <c r="K731" s="125"/>
      <c r="L731" s="125"/>
      <c r="M731" s="125"/>
      <c r="N731" s="125"/>
      <c r="O731" s="125"/>
      <c r="P731" s="125"/>
      <c r="Q731" s="125"/>
      <c r="R731" s="125"/>
      <c r="S731" s="125"/>
      <c r="T731" s="125"/>
      <c r="U731" s="125"/>
      <c r="V731" s="125"/>
      <c r="W731" s="125"/>
      <c r="X731" s="125"/>
      <c r="Y731" s="125"/>
      <c r="Z731" s="125"/>
      <c r="AA731" s="125"/>
      <c r="AB731" s="125"/>
      <c r="AC731" s="125"/>
      <c r="AD731" s="125"/>
      <c r="AE731" s="125"/>
      <c r="AF731" s="125"/>
      <c r="AG731" s="125"/>
      <c r="AH731" s="125"/>
      <c r="AI731" s="125"/>
      <c r="AJ731" s="1"/>
    </row>
    <row r="732" ht="24.0" customHeight="1">
      <c r="A732" s="1"/>
      <c r="B732" s="126"/>
      <c r="C732" s="94"/>
      <c r="D732" s="1"/>
      <c r="E732" s="125"/>
      <c r="F732" s="125"/>
      <c r="G732" s="125"/>
      <c r="H732" s="125"/>
      <c r="I732" s="125"/>
      <c r="J732" s="125"/>
      <c r="K732" s="125"/>
      <c r="L732" s="125"/>
      <c r="M732" s="125"/>
      <c r="N732" s="125"/>
      <c r="O732" s="125"/>
      <c r="P732" s="125"/>
      <c r="Q732" s="125"/>
      <c r="R732" s="125"/>
      <c r="S732" s="125"/>
      <c r="T732" s="125"/>
      <c r="U732" s="125"/>
      <c r="V732" s="125"/>
      <c r="W732" s="125"/>
      <c r="X732" s="125"/>
      <c r="Y732" s="125"/>
      <c r="Z732" s="125"/>
      <c r="AA732" s="125"/>
      <c r="AB732" s="125"/>
      <c r="AC732" s="125"/>
      <c r="AD732" s="125"/>
      <c r="AE732" s="125"/>
      <c r="AF732" s="125"/>
      <c r="AG732" s="125"/>
      <c r="AH732" s="125"/>
      <c r="AI732" s="125"/>
      <c r="AJ732" s="1"/>
    </row>
    <row r="733" ht="24.0" customHeight="1">
      <c r="A733" s="1"/>
      <c r="B733" s="126"/>
      <c r="C733" s="94"/>
      <c r="D733" s="1"/>
      <c r="E733" s="125"/>
      <c r="F733" s="125"/>
      <c r="G733" s="125"/>
      <c r="H733" s="125"/>
      <c r="I733" s="125"/>
      <c r="J733" s="125"/>
      <c r="K733" s="125"/>
      <c r="L733" s="125"/>
      <c r="M733" s="125"/>
      <c r="N733" s="125"/>
      <c r="O733" s="125"/>
      <c r="P733" s="125"/>
      <c r="Q733" s="125"/>
      <c r="R733" s="125"/>
      <c r="S733" s="125"/>
      <c r="T733" s="125"/>
      <c r="U733" s="125"/>
      <c r="V733" s="125"/>
      <c r="W733" s="125"/>
      <c r="X733" s="125"/>
      <c r="Y733" s="125"/>
      <c r="Z733" s="125"/>
      <c r="AA733" s="125"/>
      <c r="AB733" s="125"/>
      <c r="AC733" s="125"/>
      <c r="AD733" s="125"/>
      <c r="AE733" s="125"/>
      <c r="AF733" s="125"/>
      <c r="AG733" s="125"/>
      <c r="AH733" s="125"/>
      <c r="AI733" s="125"/>
      <c r="AJ733" s="1"/>
    </row>
    <row r="734" ht="24.0" customHeight="1">
      <c r="A734" s="1"/>
      <c r="B734" s="126"/>
      <c r="C734" s="94"/>
      <c r="D734" s="1"/>
      <c r="E734" s="125"/>
      <c r="F734" s="125"/>
      <c r="G734" s="125"/>
      <c r="H734" s="125"/>
      <c r="I734" s="125"/>
      <c r="J734" s="125"/>
      <c r="K734" s="125"/>
      <c r="L734" s="125"/>
      <c r="M734" s="125"/>
      <c r="N734" s="125"/>
      <c r="O734" s="125"/>
      <c r="P734" s="125"/>
      <c r="Q734" s="125"/>
      <c r="R734" s="125"/>
      <c r="S734" s="125"/>
      <c r="T734" s="125"/>
      <c r="U734" s="125"/>
      <c r="V734" s="125"/>
      <c r="W734" s="125"/>
      <c r="X734" s="125"/>
      <c r="Y734" s="125"/>
      <c r="Z734" s="125"/>
      <c r="AA734" s="125"/>
      <c r="AB734" s="125"/>
      <c r="AC734" s="125"/>
      <c r="AD734" s="125"/>
      <c r="AE734" s="125"/>
      <c r="AF734" s="125"/>
      <c r="AG734" s="125"/>
      <c r="AH734" s="125"/>
      <c r="AI734" s="125"/>
      <c r="AJ734" s="1"/>
    </row>
    <row r="735" ht="24.0" customHeight="1">
      <c r="A735" s="1"/>
      <c r="B735" s="126"/>
      <c r="C735" s="94"/>
      <c r="D735" s="1"/>
      <c r="E735" s="125"/>
      <c r="F735" s="125"/>
      <c r="G735" s="125"/>
      <c r="H735" s="125"/>
      <c r="I735" s="125"/>
      <c r="J735" s="125"/>
      <c r="K735" s="125"/>
      <c r="L735" s="125"/>
      <c r="M735" s="125"/>
      <c r="N735" s="125"/>
      <c r="O735" s="125"/>
      <c r="P735" s="125"/>
      <c r="Q735" s="125"/>
      <c r="R735" s="125"/>
      <c r="S735" s="125"/>
      <c r="T735" s="125"/>
      <c r="U735" s="125"/>
      <c r="V735" s="125"/>
      <c r="W735" s="125"/>
      <c r="X735" s="125"/>
      <c r="Y735" s="125"/>
      <c r="Z735" s="125"/>
      <c r="AA735" s="125"/>
      <c r="AB735" s="125"/>
      <c r="AC735" s="125"/>
      <c r="AD735" s="125"/>
      <c r="AE735" s="125"/>
      <c r="AF735" s="125"/>
      <c r="AG735" s="125"/>
      <c r="AH735" s="125"/>
      <c r="AI735" s="125"/>
      <c r="AJ735" s="1"/>
    </row>
    <row r="736" ht="24.0" customHeight="1">
      <c r="A736" s="1"/>
      <c r="B736" s="126"/>
      <c r="C736" s="94"/>
      <c r="D736" s="1"/>
      <c r="E736" s="125"/>
      <c r="F736" s="125"/>
      <c r="G736" s="125"/>
      <c r="H736" s="125"/>
      <c r="I736" s="125"/>
      <c r="J736" s="125"/>
      <c r="K736" s="125"/>
      <c r="L736" s="125"/>
      <c r="M736" s="125"/>
      <c r="N736" s="125"/>
      <c r="O736" s="125"/>
      <c r="P736" s="125"/>
      <c r="Q736" s="125"/>
      <c r="R736" s="125"/>
      <c r="S736" s="125"/>
      <c r="T736" s="125"/>
      <c r="U736" s="125"/>
      <c r="V736" s="125"/>
      <c r="W736" s="125"/>
      <c r="X736" s="125"/>
      <c r="Y736" s="125"/>
      <c r="Z736" s="125"/>
      <c r="AA736" s="125"/>
      <c r="AB736" s="125"/>
      <c r="AC736" s="125"/>
      <c r="AD736" s="125"/>
      <c r="AE736" s="125"/>
      <c r="AF736" s="125"/>
      <c r="AG736" s="125"/>
      <c r="AH736" s="125"/>
      <c r="AI736" s="125"/>
      <c r="AJ736" s="1"/>
    </row>
    <row r="737" ht="24.0" customHeight="1">
      <c r="A737" s="1"/>
      <c r="B737" s="126"/>
      <c r="C737" s="94"/>
      <c r="D737" s="1"/>
      <c r="E737" s="125"/>
      <c r="F737" s="125"/>
      <c r="G737" s="125"/>
      <c r="H737" s="125"/>
      <c r="I737" s="125"/>
      <c r="J737" s="125"/>
      <c r="K737" s="125"/>
      <c r="L737" s="125"/>
      <c r="M737" s="125"/>
      <c r="N737" s="125"/>
      <c r="O737" s="125"/>
      <c r="P737" s="125"/>
      <c r="Q737" s="125"/>
      <c r="R737" s="125"/>
      <c r="S737" s="125"/>
      <c r="T737" s="125"/>
      <c r="U737" s="125"/>
      <c r="V737" s="125"/>
      <c r="W737" s="125"/>
      <c r="X737" s="125"/>
      <c r="Y737" s="125"/>
      <c r="Z737" s="125"/>
      <c r="AA737" s="125"/>
      <c r="AB737" s="125"/>
      <c r="AC737" s="125"/>
      <c r="AD737" s="125"/>
      <c r="AE737" s="125"/>
      <c r="AF737" s="125"/>
      <c r="AG737" s="125"/>
      <c r="AH737" s="125"/>
      <c r="AI737" s="125"/>
      <c r="AJ737" s="1"/>
    </row>
    <row r="738" ht="24.0" customHeight="1">
      <c r="A738" s="1"/>
      <c r="B738" s="126"/>
      <c r="C738" s="94"/>
      <c r="D738" s="1"/>
      <c r="E738" s="125"/>
      <c r="F738" s="125"/>
      <c r="G738" s="125"/>
      <c r="H738" s="125"/>
      <c r="I738" s="125"/>
      <c r="J738" s="125"/>
      <c r="K738" s="125"/>
      <c r="L738" s="125"/>
      <c r="M738" s="125"/>
      <c r="N738" s="125"/>
      <c r="O738" s="125"/>
      <c r="P738" s="125"/>
      <c r="Q738" s="125"/>
      <c r="R738" s="125"/>
      <c r="S738" s="125"/>
      <c r="T738" s="125"/>
      <c r="U738" s="125"/>
      <c r="V738" s="125"/>
      <c r="W738" s="125"/>
      <c r="X738" s="125"/>
      <c r="Y738" s="125"/>
      <c r="Z738" s="125"/>
      <c r="AA738" s="125"/>
      <c r="AB738" s="125"/>
      <c r="AC738" s="125"/>
      <c r="AD738" s="125"/>
      <c r="AE738" s="125"/>
      <c r="AF738" s="125"/>
      <c r="AG738" s="125"/>
      <c r="AH738" s="125"/>
      <c r="AI738" s="125"/>
      <c r="AJ738" s="1"/>
    </row>
    <row r="739" ht="24.0" customHeight="1">
      <c r="A739" s="1"/>
      <c r="B739" s="126"/>
      <c r="C739" s="94"/>
      <c r="D739" s="1"/>
      <c r="E739" s="125"/>
      <c r="F739" s="125"/>
      <c r="G739" s="125"/>
      <c r="H739" s="125"/>
      <c r="I739" s="125"/>
      <c r="J739" s="125"/>
      <c r="K739" s="125"/>
      <c r="L739" s="125"/>
      <c r="M739" s="125"/>
      <c r="N739" s="125"/>
      <c r="O739" s="125"/>
      <c r="P739" s="125"/>
      <c r="Q739" s="125"/>
      <c r="R739" s="125"/>
      <c r="S739" s="125"/>
      <c r="T739" s="125"/>
      <c r="U739" s="125"/>
      <c r="V739" s="125"/>
      <c r="W739" s="125"/>
      <c r="X739" s="125"/>
      <c r="Y739" s="125"/>
      <c r="Z739" s="125"/>
      <c r="AA739" s="125"/>
      <c r="AB739" s="125"/>
      <c r="AC739" s="125"/>
      <c r="AD739" s="125"/>
      <c r="AE739" s="125"/>
      <c r="AF739" s="125"/>
      <c r="AG739" s="125"/>
      <c r="AH739" s="125"/>
      <c r="AI739" s="125"/>
      <c r="AJ739" s="1"/>
    </row>
    <row r="740" ht="24.0" customHeight="1">
      <c r="A740" s="1"/>
      <c r="B740" s="126"/>
      <c r="C740" s="94"/>
      <c r="D740" s="1"/>
      <c r="E740" s="125"/>
      <c r="F740" s="125"/>
      <c r="G740" s="125"/>
      <c r="H740" s="125"/>
      <c r="I740" s="125"/>
      <c r="J740" s="125"/>
      <c r="K740" s="125"/>
      <c r="L740" s="125"/>
      <c r="M740" s="125"/>
      <c r="N740" s="125"/>
      <c r="O740" s="125"/>
      <c r="P740" s="125"/>
      <c r="Q740" s="125"/>
      <c r="R740" s="125"/>
      <c r="S740" s="125"/>
      <c r="T740" s="125"/>
      <c r="U740" s="125"/>
      <c r="V740" s="125"/>
      <c r="W740" s="125"/>
      <c r="X740" s="125"/>
      <c r="Y740" s="125"/>
      <c r="Z740" s="125"/>
      <c r="AA740" s="125"/>
      <c r="AB740" s="125"/>
      <c r="AC740" s="125"/>
      <c r="AD740" s="125"/>
      <c r="AE740" s="125"/>
      <c r="AF740" s="125"/>
      <c r="AG740" s="125"/>
      <c r="AH740" s="125"/>
      <c r="AI740" s="125"/>
      <c r="AJ740" s="1"/>
    </row>
    <row r="741" ht="24.0" customHeight="1">
      <c r="A741" s="1"/>
      <c r="B741" s="126"/>
      <c r="C741" s="94"/>
      <c r="D741" s="1"/>
      <c r="E741" s="125"/>
      <c r="F741" s="125"/>
      <c r="G741" s="125"/>
      <c r="H741" s="125"/>
      <c r="I741" s="125"/>
      <c r="J741" s="125"/>
      <c r="K741" s="125"/>
      <c r="L741" s="125"/>
      <c r="M741" s="125"/>
      <c r="N741" s="125"/>
      <c r="O741" s="125"/>
      <c r="P741" s="125"/>
      <c r="Q741" s="125"/>
      <c r="R741" s="125"/>
      <c r="S741" s="125"/>
      <c r="T741" s="125"/>
      <c r="U741" s="125"/>
      <c r="V741" s="125"/>
      <c r="W741" s="125"/>
      <c r="X741" s="125"/>
      <c r="Y741" s="125"/>
      <c r="Z741" s="125"/>
      <c r="AA741" s="125"/>
      <c r="AB741" s="125"/>
      <c r="AC741" s="125"/>
      <c r="AD741" s="125"/>
      <c r="AE741" s="125"/>
      <c r="AF741" s="125"/>
      <c r="AG741" s="125"/>
      <c r="AH741" s="125"/>
      <c r="AI741" s="125"/>
      <c r="AJ741" s="1"/>
    </row>
    <row r="742" ht="24.0" customHeight="1">
      <c r="A742" s="1"/>
      <c r="B742" s="126"/>
      <c r="C742" s="94"/>
      <c r="D742" s="1"/>
      <c r="E742" s="125"/>
      <c r="F742" s="125"/>
      <c r="G742" s="125"/>
      <c r="H742" s="125"/>
      <c r="I742" s="125"/>
      <c r="J742" s="125"/>
      <c r="K742" s="125"/>
      <c r="L742" s="125"/>
      <c r="M742" s="125"/>
      <c r="N742" s="125"/>
      <c r="O742" s="125"/>
      <c r="P742" s="125"/>
      <c r="Q742" s="125"/>
      <c r="R742" s="125"/>
      <c r="S742" s="125"/>
      <c r="T742" s="125"/>
      <c r="U742" s="125"/>
      <c r="V742" s="125"/>
      <c r="W742" s="125"/>
      <c r="X742" s="125"/>
      <c r="Y742" s="125"/>
      <c r="Z742" s="125"/>
      <c r="AA742" s="125"/>
      <c r="AB742" s="125"/>
      <c r="AC742" s="125"/>
      <c r="AD742" s="125"/>
      <c r="AE742" s="125"/>
      <c r="AF742" s="125"/>
      <c r="AG742" s="125"/>
      <c r="AH742" s="125"/>
      <c r="AI742" s="125"/>
      <c r="AJ742" s="1"/>
    </row>
    <row r="743" ht="24.0" customHeight="1">
      <c r="A743" s="1"/>
      <c r="B743" s="126"/>
      <c r="C743" s="94"/>
      <c r="D743" s="1"/>
      <c r="E743" s="125"/>
      <c r="F743" s="125"/>
      <c r="G743" s="125"/>
      <c r="H743" s="125"/>
      <c r="I743" s="125"/>
      <c r="J743" s="125"/>
      <c r="K743" s="125"/>
      <c r="L743" s="125"/>
      <c r="M743" s="125"/>
      <c r="N743" s="125"/>
      <c r="O743" s="125"/>
      <c r="P743" s="125"/>
      <c r="Q743" s="125"/>
      <c r="R743" s="125"/>
      <c r="S743" s="125"/>
      <c r="T743" s="125"/>
      <c r="U743" s="125"/>
      <c r="V743" s="125"/>
      <c r="W743" s="125"/>
      <c r="X743" s="125"/>
      <c r="Y743" s="125"/>
      <c r="Z743" s="125"/>
      <c r="AA743" s="125"/>
      <c r="AB743" s="125"/>
      <c r="AC743" s="125"/>
      <c r="AD743" s="125"/>
      <c r="AE743" s="125"/>
      <c r="AF743" s="125"/>
      <c r="AG743" s="125"/>
      <c r="AH743" s="125"/>
      <c r="AI743" s="125"/>
      <c r="AJ743" s="1"/>
    </row>
    <row r="744" ht="24.0" customHeight="1">
      <c r="A744" s="1"/>
      <c r="B744" s="126"/>
      <c r="C744" s="94"/>
      <c r="D744" s="1"/>
      <c r="E744" s="125"/>
      <c r="F744" s="125"/>
      <c r="G744" s="125"/>
      <c r="H744" s="125"/>
      <c r="I744" s="125"/>
      <c r="J744" s="125"/>
      <c r="K744" s="125"/>
      <c r="L744" s="125"/>
      <c r="M744" s="125"/>
      <c r="N744" s="125"/>
      <c r="O744" s="125"/>
      <c r="P744" s="125"/>
      <c r="Q744" s="125"/>
      <c r="R744" s="125"/>
      <c r="S744" s="125"/>
      <c r="T744" s="125"/>
      <c r="U744" s="125"/>
      <c r="V744" s="125"/>
      <c r="W744" s="125"/>
      <c r="X744" s="125"/>
      <c r="Y744" s="125"/>
      <c r="Z744" s="125"/>
      <c r="AA744" s="125"/>
      <c r="AB744" s="125"/>
      <c r="AC744" s="125"/>
      <c r="AD744" s="125"/>
      <c r="AE744" s="125"/>
      <c r="AF744" s="125"/>
      <c r="AG744" s="125"/>
      <c r="AH744" s="125"/>
      <c r="AI744" s="125"/>
      <c r="AJ744" s="1"/>
    </row>
    <row r="745" ht="24.0" customHeight="1">
      <c r="A745" s="1"/>
      <c r="B745" s="126"/>
      <c r="C745" s="94"/>
      <c r="D745" s="1"/>
      <c r="E745" s="125"/>
      <c r="F745" s="125"/>
      <c r="G745" s="125"/>
      <c r="H745" s="125"/>
      <c r="I745" s="125"/>
      <c r="J745" s="125"/>
      <c r="K745" s="125"/>
      <c r="L745" s="125"/>
      <c r="M745" s="125"/>
      <c r="N745" s="125"/>
      <c r="O745" s="125"/>
      <c r="P745" s="125"/>
      <c r="Q745" s="125"/>
      <c r="R745" s="125"/>
      <c r="S745" s="125"/>
      <c r="T745" s="125"/>
      <c r="U745" s="125"/>
      <c r="V745" s="125"/>
      <c r="W745" s="125"/>
      <c r="X745" s="125"/>
      <c r="Y745" s="125"/>
      <c r="Z745" s="125"/>
      <c r="AA745" s="125"/>
      <c r="AB745" s="125"/>
      <c r="AC745" s="125"/>
      <c r="AD745" s="125"/>
      <c r="AE745" s="125"/>
      <c r="AF745" s="125"/>
      <c r="AG745" s="125"/>
      <c r="AH745" s="125"/>
      <c r="AI745" s="125"/>
      <c r="AJ745" s="1"/>
    </row>
    <row r="746" ht="24.0" customHeight="1">
      <c r="A746" s="1"/>
      <c r="B746" s="126"/>
      <c r="C746" s="94"/>
      <c r="D746" s="1"/>
      <c r="E746" s="125"/>
      <c r="F746" s="125"/>
      <c r="G746" s="125"/>
      <c r="H746" s="125"/>
      <c r="I746" s="125"/>
      <c r="J746" s="125"/>
      <c r="K746" s="125"/>
      <c r="L746" s="125"/>
      <c r="M746" s="125"/>
      <c r="N746" s="125"/>
      <c r="O746" s="125"/>
      <c r="P746" s="125"/>
      <c r="Q746" s="125"/>
      <c r="R746" s="125"/>
      <c r="S746" s="125"/>
      <c r="T746" s="125"/>
      <c r="U746" s="125"/>
      <c r="V746" s="125"/>
      <c r="W746" s="125"/>
      <c r="X746" s="125"/>
      <c r="Y746" s="125"/>
      <c r="Z746" s="125"/>
      <c r="AA746" s="125"/>
      <c r="AB746" s="125"/>
      <c r="AC746" s="125"/>
      <c r="AD746" s="125"/>
      <c r="AE746" s="125"/>
      <c r="AF746" s="125"/>
      <c r="AG746" s="125"/>
      <c r="AH746" s="125"/>
      <c r="AI746" s="125"/>
      <c r="AJ746" s="1"/>
    </row>
    <row r="747" ht="24.0" customHeight="1">
      <c r="A747" s="1"/>
      <c r="B747" s="126"/>
      <c r="C747" s="94"/>
      <c r="D747" s="1"/>
      <c r="E747" s="125"/>
      <c r="F747" s="125"/>
      <c r="G747" s="125"/>
      <c r="H747" s="125"/>
      <c r="I747" s="125"/>
      <c r="J747" s="125"/>
      <c r="K747" s="125"/>
      <c r="L747" s="125"/>
      <c r="M747" s="125"/>
      <c r="N747" s="125"/>
      <c r="O747" s="125"/>
      <c r="P747" s="125"/>
      <c r="Q747" s="125"/>
      <c r="R747" s="125"/>
      <c r="S747" s="125"/>
      <c r="T747" s="125"/>
      <c r="U747" s="125"/>
      <c r="V747" s="125"/>
      <c r="W747" s="125"/>
      <c r="X747" s="125"/>
      <c r="Y747" s="125"/>
      <c r="Z747" s="125"/>
      <c r="AA747" s="125"/>
      <c r="AB747" s="125"/>
      <c r="AC747" s="125"/>
      <c r="AD747" s="125"/>
      <c r="AE747" s="125"/>
      <c r="AF747" s="125"/>
      <c r="AG747" s="125"/>
      <c r="AH747" s="125"/>
      <c r="AI747" s="125"/>
      <c r="AJ747" s="1"/>
    </row>
    <row r="748" ht="24.0" customHeight="1">
      <c r="A748" s="1"/>
      <c r="B748" s="126"/>
      <c r="C748" s="94"/>
      <c r="D748" s="1"/>
      <c r="E748" s="125"/>
      <c r="F748" s="125"/>
      <c r="G748" s="125"/>
      <c r="H748" s="125"/>
      <c r="I748" s="125"/>
      <c r="J748" s="125"/>
      <c r="K748" s="125"/>
      <c r="L748" s="125"/>
      <c r="M748" s="125"/>
      <c r="N748" s="125"/>
      <c r="O748" s="125"/>
      <c r="P748" s="125"/>
      <c r="Q748" s="125"/>
      <c r="R748" s="125"/>
      <c r="S748" s="125"/>
      <c r="T748" s="125"/>
      <c r="U748" s="125"/>
      <c r="V748" s="125"/>
      <c r="W748" s="125"/>
      <c r="X748" s="125"/>
      <c r="Y748" s="125"/>
      <c r="Z748" s="125"/>
      <c r="AA748" s="125"/>
      <c r="AB748" s="125"/>
      <c r="AC748" s="125"/>
      <c r="AD748" s="125"/>
      <c r="AE748" s="125"/>
      <c r="AF748" s="125"/>
      <c r="AG748" s="125"/>
      <c r="AH748" s="125"/>
      <c r="AI748" s="125"/>
      <c r="AJ748" s="1"/>
    </row>
    <row r="749" ht="24.0" customHeight="1">
      <c r="A749" s="1"/>
      <c r="B749" s="126"/>
      <c r="C749" s="94"/>
      <c r="D749" s="1"/>
      <c r="E749" s="125"/>
      <c r="F749" s="125"/>
      <c r="G749" s="125"/>
      <c r="H749" s="125"/>
      <c r="I749" s="125"/>
      <c r="J749" s="125"/>
      <c r="K749" s="125"/>
      <c r="L749" s="125"/>
      <c r="M749" s="125"/>
      <c r="N749" s="125"/>
      <c r="O749" s="125"/>
      <c r="P749" s="125"/>
      <c r="Q749" s="125"/>
      <c r="R749" s="125"/>
      <c r="S749" s="125"/>
      <c r="T749" s="125"/>
      <c r="U749" s="125"/>
      <c r="V749" s="125"/>
      <c r="W749" s="125"/>
      <c r="X749" s="125"/>
      <c r="Y749" s="125"/>
      <c r="Z749" s="125"/>
      <c r="AA749" s="125"/>
      <c r="AB749" s="125"/>
      <c r="AC749" s="125"/>
      <c r="AD749" s="125"/>
      <c r="AE749" s="125"/>
      <c r="AF749" s="125"/>
      <c r="AG749" s="125"/>
      <c r="AH749" s="125"/>
      <c r="AI749" s="125"/>
      <c r="AJ749" s="1"/>
    </row>
    <row r="750" ht="24.0" customHeight="1">
      <c r="A750" s="1"/>
      <c r="B750" s="126"/>
      <c r="C750" s="94"/>
      <c r="D750" s="1"/>
      <c r="E750" s="125"/>
      <c r="F750" s="125"/>
      <c r="G750" s="125"/>
      <c r="H750" s="125"/>
      <c r="I750" s="125"/>
      <c r="J750" s="125"/>
      <c r="K750" s="125"/>
      <c r="L750" s="125"/>
      <c r="M750" s="125"/>
      <c r="N750" s="125"/>
      <c r="O750" s="125"/>
      <c r="P750" s="125"/>
      <c r="Q750" s="125"/>
      <c r="R750" s="125"/>
      <c r="S750" s="125"/>
      <c r="T750" s="125"/>
      <c r="U750" s="125"/>
      <c r="V750" s="125"/>
      <c r="W750" s="125"/>
      <c r="X750" s="125"/>
      <c r="Y750" s="125"/>
      <c r="Z750" s="125"/>
      <c r="AA750" s="125"/>
      <c r="AB750" s="125"/>
      <c r="AC750" s="125"/>
      <c r="AD750" s="125"/>
      <c r="AE750" s="125"/>
      <c r="AF750" s="125"/>
      <c r="AG750" s="125"/>
      <c r="AH750" s="125"/>
      <c r="AI750" s="125"/>
      <c r="AJ750" s="1"/>
    </row>
    <row r="751" ht="24.0" customHeight="1">
      <c r="A751" s="1"/>
      <c r="B751" s="126"/>
      <c r="C751" s="94"/>
      <c r="D751" s="1"/>
      <c r="E751" s="125"/>
      <c r="F751" s="125"/>
      <c r="G751" s="125"/>
      <c r="H751" s="125"/>
      <c r="I751" s="125"/>
      <c r="J751" s="125"/>
      <c r="K751" s="125"/>
      <c r="L751" s="125"/>
      <c r="M751" s="125"/>
      <c r="N751" s="125"/>
      <c r="O751" s="125"/>
      <c r="P751" s="125"/>
      <c r="Q751" s="125"/>
      <c r="R751" s="125"/>
      <c r="S751" s="125"/>
      <c r="T751" s="125"/>
      <c r="U751" s="125"/>
      <c r="V751" s="125"/>
      <c r="W751" s="125"/>
      <c r="X751" s="125"/>
      <c r="Y751" s="125"/>
      <c r="Z751" s="125"/>
      <c r="AA751" s="125"/>
      <c r="AB751" s="125"/>
      <c r="AC751" s="125"/>
      <c r="AD751" s="125"/>
      <c r="AE751" s="125"/>
      <c r="AF751" s="125"/>
      <c r="AG751" s="125"/>
      <c r="AH751" s="125"/>
      <c r="AI751" s="125"/>
      <c r="AJ751" s="1"/>
    </row>
    <row r="752" ht="24.0" customHeight="1">
      <c r="A752" s="1"/>
      <c r="B752" s="126"/>
      <c r="C752" s="94"/>
      <c r="D752" s="1"/>
      <c r="E752" s="125"/>
      <c r="F752" s="125"/>
      <c r="G752" s="125"/>
      <c r="H752" s="125"/>
      <c r="I752" s="125"/>
      <c r="J752" s="125"/>
      <c r="K752" s="125"/>
      <c r="L752" s="125"/>
      <c r="M752" s="125"/>
      <c r="N752" s="125"/>
      <c r="O752" s="125"/>
      <c r="P752" s="125"/>
      <c r="Q752" s="125"/>
      <c r="R752" s="125"/>
      <c r="S752" s="125"/>
      <c r="T752" s="125"/>
      <c r="U752" s="125"/>
      <c r="V752" s="125"/>
      <c r="W752" s="125"/>
      <c r="X752" s="125"/>
      <c r="Y752" s="125"/>
      <c r="Z752" s="125"/>
      <c r="AA752" s="125"/>
      <c r="AB752" s="125"/>
      <c r="AC752" s="125"/>
      <c r="AD752" s="125"/>
      <c r="AE752" s="125"/>
      <c r="AF752" s="125"/>
      <c r="AG752" s="125"/>
      <c r="AH752" s="125"/>
      <c r="AI752" s="125"/>
      <c r="AJ752" s="1"/>
    </row>
    <row r="753" ht="24.0" customHeight="1">
      <c r="A753" s="1"/>
      <c r="B753" s="126"/>
      <c r="C753" s="94"/>
      <c r="D753" s="1"/>
      <c r="E753" s="125"/>
      <c r="F753" s="125"/>
      <c r="G753" s="125"/>
      <c r="H753" s="125"/>
      <c r="I753" s="125"/>
      <c r="J753" s="125"/>
      <c r="K753" s="125"/>
      <c r="L753" s="125"/>
      <c r="M753" s="125"/>
      <c r="N753" s="125"/>
      <c r="O753" s="125"/>
      <c r="P753" s="125"/>
      <c r="Q753" s="125"/>
      <c r="R753" s="125"/>
      <c r="S753" s="125"/>
      <c r="T753" s="125"/>
      <c r="U753" s="125"/>
      <c r="V753" s="125"/>
      <c r="W753" s="125"/>
      <c r="X753" s="125"/>
      <c r="Y753" s="125"/>
      <c r="Z753" s="125"/>
      <c r="AA753" s="125"/>
      <c r="AB753" s="125"/>
      <c r="AC753" s="125"/>
      <c r="AD753" s="125"/>
      <c r="AE753" s="125"/>
      <c r="AF753" s="125"/>
      <c r="AG753" s="125"/>
      <c r="AH753" s="125"/>
      <c r="AI753" s="125"/>
      <c r="AJ753" s="1"/>
    </row>
    <row r="754" ht="24.0" customHeight="1">
      <c r="A754" s="1"/>
      <c r="B754" s="126"/>
      <c r="C754" s="94"/>
      <c r="D754" s="1"/>
      <c r="E754" s="125"/>
      <c r="F754" s="125"/>
      <c r="G754" s="125"/>
      <c r="H754" s="125"/>
      <c r="I754" s="125"/>
      <c r="J754" s="125"/>
      <c r="K754" s="125"/>
      <c r="L754" s="125"/>
      <c r="M754" s="125"/>
      <c r="N754" s="125"/>
      <c r="O754" s="125"/>
      <c r="P754" s="125"/>
      <c r="Q754" s="125"/>
      <c r="R754" s="125"/>
      <c r="S754" s="125"/>
      <c r="T754" s="125"/>
      <c r="U754" s="125"/>
      <c r="V754" s="125"/>
      <c r="W754" s="125"/>
      <c r="X754" s="125"/>
      <c r="Y754" s="125"/>
      <c r="Z754" s="125"/>
      <c r="AA754" s="125"/>
      <c r="AB754" s="125"/>
      <c r="AC754" s="125"/>
      <c r="AD754" s="125"/>
      <c r="AE754" s="125"/>
      <c r="AF754" s="125"/>
      <c r="AG754" s="125"/>
      <c r="AH754" s="125"/>
      <c r="AI754" s="125"/>
      <c r="AJ754" s="1"/>
    </row>
    <row r="755" ht="24.0" customHeight="1">
      <c r="A755" s="1"/>
      <c r="B755" s="126"/>
      <c r="C755" s="94"/>
      <c r="D755" s="1"/>
      <c r="E755" s="125"/>
      <c r="F755" s="125"/>
      <c r="G755" s="125"/>
      <c r="H755" s="125"/>
      <c r="I755" s="125"/>
      <c r="J755" s="125"/>
      <c r="K755" s="125"/>
      <c r="L755" s="125"/>
      <c r="M755" s="125"/>
      <c r="N755" s="125"/>
      <c r="O755" s="125"/>
      <c r="P755" s="125"/>
      <c r="Q755" s="125"/>
      <c r="R755" s="125"/>
      <c r="S755" s="125"/>
      <c r="T755" s="125"/>
      <c r="U755" s="125"/>
      <c r="V755" s="125"/>
      <c r="W755" s="125"/>
      <c r="X755" s="125"/>
      <c r="Y755" s="125"/>
      <c r="Z755" s="125"/>
      <c r="AA755" s="125"/>
      <c r="AB755" s="125"/>
      <c r="AC755" s="125"/>
      <c r="AD755" s="125"/>
      <c r="AE755" s="125"/>
      <c r="AF755" s="125"/>
      <c r="AG755" s="125"/>
      <c r="AH755" s="125"/>
      <c r="AI755" s="125"/>
      <c r="AJ755" s="1"/>
    </row>
    <row r="756" ht="24.0" customHeight="1">
      <c r="A756" s="1"/>
      <c r="B756" s="126"/>
      <c r="C756" s="94"/>
      <c r="D756" s="1"/>
      <c r="E756" s="125"/>
      <c r="F756" s="125"/>
      <c r="G756" s="125"/>
      <c r="H756" s="125"/>
      <c r="I756" s="125"/>
      <c r="J756" s="125"/>
      <c r="K756" s="125"/>
      <c r="L756" s="125"/>
      <c r="M756" s="125"/>
      <c r="N756" s="125"/>
      <c r="O756" s="125"/>
      <c r="P756" s="125"/>
      <c r="Q756" s="125"/>
      <c r="R756" s="125"/>
      <c r="S756" s="125"/>
      <c r="T756" s="125"/>
      <c r="U756" s="125"/>
      <c r="V756" s="125"/>
      <c r="W756" s="125"/>
      <c r="X756" s="125"/>
      <c r="Y756" s="125"/>
      <c r="Z756" s="125"/>
      <c r="AA756" s="125"/>
      <c r="AB756" s="125"/>
      <c r="AC756" s="125"/>
      <c r="AD756" s="125"/>
      <c r="AE756" s="125"/>
      <c r="AF756" s="125"/>
      <c r="AG756" s="125"/>
      <c r="AH756" s="125"/>
      <c r="AI756" s="125"/>
      <c r="AJ756" s="1"/>
    </row>
    <row r="757" ht="24.0" customHeight="1">
      <c r="A757" s="1"/>
      <c r="B757" s="126"/>
      <c r="C757" s="94"/>
      <c r="D757" s="1"/>
      <c r="E757" s="125"/>
      <c r="F757" s="125"/>
      <c r="G757" s="125"/>
      <c r="H757" s="125"/>
      <c r="I757" s="125"/>
      <c r="J757" s="125"/>
      <c r="K757" s="125"/>
      <c r="L757" s="125"/>
      <c r="M757" s="125"/>
      <c r="N757" s="125"/>
      <c r="O757" s="125"/>
      <c r="P757" s="125"/>
      <c r="Q757" s="125"/>
      <c r="R757" s="125"/>
      <c r="S757" s="125"/>
      <c r="T757" s="125"/>
      <c r="U757" s="125"/>
      <c r="V757" s="125"/>
      <c r="W757" s="125"/>
      <c r="X757" s="125"/>
      <c r="Y757" s="125"/>
      <c r="Z757" s="125"/>
      <c r="AA757" s="125"/>
      <c r="AB757" s="125"/>
      <c r="AC757" s="125"/>
      <c r="AD757" s="125"/>
      <c r="AE757" s="125"/>
      <c r="AF757" s="125"/>
      <c r="AG757" s="125"/>
      <c r="AH757" s="125"/>
      <c r="AI757" s="125"/>
      <c r="AJ757" s="1"/>
    </row>
    <row r="758" ht="24.0" customHeight="1">
      <c r="A758" s="1"/>
      <c r="B758" s="126"/>
      <c r="C758" s="94"/>
      <c r="D758" s="1"/>
      <c r="E758" s="125"/>
      <c r="F758" s="125"/>
      <c r="G758" s="125"/>
      <c r="H758" s="125"/>
      <c r="I758" s="125"/>
      <c r="J758" s="125"/>
      <c r="K758" s="125"/>
      <c r="L758" s="125"/>
      <c r="M758" s="125"/>
      <c r="N758" s="125"/>
      <c r="O758" s="125"/>
      <c r="P758" s="125"/>
      <c r="Q758" s="125"/>
      <c r="R758" s="125"/>
      <c r="S758" s="125"/>
      <c r="T758" s="125"/>
      <c r="U758" s="125"/>
      <c r="V758" s="125"/>
      <c r="W758" s="125"/>
      <c r="X758" s="125"/>
      <c r="Y758" s="125"/>
      <c r="Z758" s="125"/>
      <c r="AA758" s="125"/>
      <c r="AB758" s="125"/>
      <c r="AC758" s="125"/>
      <c r="AD758" s="125"/>
      <c r="AE758" s="125"/>
      <c r="AF758" s="125"/>
      <c r="AG758" s="125"/>
      <c r="AH758" s="125"/>
      <c r="AI758" s="125"/>
      <c r="AJ758" s="1"/>
    </row>
    <row r="759" ht="24.0" customHeight="1">
      <c r="A759" s="1"/>
      <c r="B759" s="126"/>
      <c r="C759" s="94"/>
      <c r="D759" s="1"/>
      <c r="E759" s="125"/>
      <c r="F759" s="125"/>
      <c r="G759" s="125"/>
      <c r="H759" s="125"/>
      <c r="I759" s="125"/>
      <c r="J759" s="125"/>
      <c r="K759" s="125"/>
      <c r="L759" s="125"/>
      <c r="M759" s="125"/>
      <c r="N759" s="125"/>
      <c r="O759" s="125"/>
      <c r="P759" s="125"/>
      <c r="Q759" s="125"/>
      <c r="R759" s="125"/>
      <c r="S759" s="125"/>
      <c r="T759" s="125"/>
      <c r="U759" s="125"/>
      <c r="V759" s="125"/>
      <c r="W759" s="125"/>
      <c r="X759" s="125"/>
      <c r="Y759" s="125"/>
      <c r="Z759" s="125"/>
      <c r="AA759" s="125"/>
      <c r="AB759" s="125"/>
      <c r="AC759" s="125"/>
      <c r="AD759" s="125"/>
      <c r="AE759" s="125"/>
      <c r="AF759" s="125"/>
      <c r="AG759" s="125"/>
      <c r="AH759" s="125"/>
      <c r="AI759" s="125"/>
      <c r="AJ759" s="1"/>
    </row>
    <row r="760" ht="24.0" customHeight="1">
      <c r="A760" s="1"/>
      <c r="B760" s="126"/>
      <c r="C760" s="94"/>
      <c r="D760" s="1"/>
      <c r="E760" s="125"/>
      <c r="F760" s="125"/>
      <c r="G760" s="125"/>
      <c r="H760" s="125"/>
      <c r="I760" s="125"/>
      <c r="J760" s="125"/>
      <c r="K760" s="125"/>
      <c r="L760" s="125"/>
      <c r="M760" s="125"/>
      <c r="N760" s="125"/>
      <c r="O760" s="125"/>
      <c r="P760" s="125"/>
      <c r="Q760" s="125"/>
      <c r="R760" s="125"/>
      <c r="S760" s="125"/>
      <c r="T760" s="125"/>
      <c r="U760" s="125"/>
      <c r="V760" s="125"/>
      <c r="W760" s="125"/>
      <c r="X760" s="125"/>
      <c r="Y760" s="125"/>
      <c r="Z760" s="125"/>
      <c r="AA760" s="125"/>
      <c r="AB760" s="125"/>
      <c r="AC760" s="125"/>
      <c r="AD760" s="125"/>
      <c r="AE760" s="125"/>
      <c r="AF760" s="125"/>
      <c r="AG760" s="125"/>
      <c r="AH760" s="125"/>
      <c r="AI760" s="125"/>
      <c r="AJ760" s="1"/>
    </row>
    <row r="761" ht="24.0" customHeight="1">
      <c r="A761" s="1"/>
      <c r="B761" s="126"/>
      <c r="C761" s="94"/>
      <c r="D761" s="1"/>
      <c r="E761" s="125"/>
      <c r="F761" s="125"/>
      <c r="G761" s="125"/>
      <c r="H761" s="125"/>
      <c r="I761" s="125"/>
      <c r="J761" s="125"/>
      <c r="K761" s="125"/>
      <c r="L761" s="125"/>
      <c r="M761" s="125"/>
      <c r="N761" s="125"/>
      <c r="O761" s="125"/>
      <c r="P761" s="125"/>
      <c r="Q761" s="125"/>
      <c r="R761" s="125"/>
      <c r="S761" s="125"/>
      <c r="T761" s="125"/>
      <c r="U761" s="125"/>
      <c r="V761" s="125"/>
      <c r="W761" s="125"/>
      <c r="X761" s="125"/>
      <c r="Y761" s="125"/>
      <c r="Z761" s="125"/>
      <c r="AA761" s="125"/>
      <c r="AB761" s="125"/>
      <c r="AC761" s="125"/>
      <c r="AD761" s="125"/>
      <c r="AE761" s="125"/>
      <c r="AF761" s="125"/>
      <c r="AG761" s="125"/>
      <c r="AH761" s="125"/>
      <c r="AI761" s="125"/>
      <c r="AJ761" s="1"/>
    </row>
    <row r="762" ht="24.0" customHeight="1">
      <c r="A762" s="1"/>
      <c r="B762" s="126"/>
      <c r="C762" s="94"/>
      <c r="D762" s="1"/>
      <c r="E762" s="125"/>
      <c r="F762" s="125"/>
      <c r="G762" s="125"/>
      <c r="H762" s="125"/>
      <c r="I762" s="125"/>
      <c r="J762" s="125"/>
      <c r="K762" s="125"/>
      <c r="L762" s="125"/>
      <c r="M762" s="125"/>
      <c r="N762" s="125"/>
      <c r="O762" s="125"/>
      <c r="P762" s="125"/>
      <c r="Q762" s="125"/>
      <c r="R762" s="125"/>
      <c r="S762" s="125"/>
      <c r="T762" s="125"/>
      <c r="U762" s="125"/>
      <c r="V762" s="125"/>
      <c r="W762" s="125"/>
      <c r="X762" s="125"/>
      <c r="Y762" s="125"/>
      <c r="Z762" s="125"/>
      <c r="AA762" s="125"/>
      <c r="AB762" s="125"/>
      <c r="AC762" s="125"/>
      <c r="AD762" s="125"/>
      <c r="AE762" s="125"/>
      <c r="AF762" s="125"/>
      <c r="AG762" s="125"/>
      <c r="AH762" s="125"/>
      <c r="AI762" s="125"/>
      <c r="AJ762" s="1"/>
    </row>
    <row r="763" ht="24.0" customHeight="1">
      <c r="A763" s="1"/>
      <c r="B763" s="126"/>
      <c r="C763" s="94"/>
      <c r="D763" s="1"/>
      <c r="E763" s="125"/>
      <c r="F763" s="125"/>
      <c r="G763" s="125"/>
      <c r="H763" s="125"/>
      <c r="I763" s="125"/>
      <c r="J763" s="125"/>
      <c r="K763" s="125"/>
      <c r="L763" s="125"/>
      <c r="M763" s="125"/>
      <c r="N763" s="125"/>
      <c r="O763" s="125"/>
      <c r="P763" s="125"/>
      <c r="Q763" s="125"/>
      <c r="R763" s="125"/>
      <c r="S763" s="125"/>
      <c r="T763" s="125"/>
      <c r="U763" s="125"/>
      <c r="V763" s="125"/>
      <c r="W763" s="125"/>
      <c r="X763" s="125"/>
      <c r="Y763" s="125"/>
      <c r="Z763" s="125"/>
      <c r="AA763" s="125"/>
      <c r="AB763" s="125"/>
      <c r="AC763" s="125"/>
      <c r="AD763" s="125"/>
      <c r="AE763" s="125"/>
      <c r="AF763" s="125"/>
      <c r="AG763" s="125"/>
      <c r="AH763" s="125"/>
      <c r="AI763" s="125"/>
      <c r="AJ763" s="1"/>
    </row>
    <row r="764" ht="24.0" customHeight="1">
      <c r="A764" s="1"/>
      <c r="B764" s="126"/>
      <c r="C764" s="94"/>
      <c r="D764" s="1"/>
      <c r="E764" s="125"/>
      <c r="F764" s="125"/>
      <c r="G764" s="125"/>
      <c r="H764" s="125"/>
      <c r="I764" s="125"/>
      <c r="J764" s="125"/>
      <c r="K764" s="125"/>
      <c r="L764" s="125"/>
      <c r="M764" s="125"/>
      <c r="N764" s="125"/>
      <c r="O764" s="125"/>
      <c r="P764" s="125"/>
      <c r="Q764" s="125"/>
      <c r="R764" s="125"/>
      <c r="S764" s="125"/>
      <c r="T764" s="125"/>
      <c r="U764" s="125"/>
      <c r="V764" s="125"/>
      <c r="W764" s="125"/>
      <c r="X764" s="125"/>
      <c r="Y764" s="125"/>
      <c r="Z764" s="125"/>
      <c r="AA764" s="125"/>
      <c r="AB764" s="125"/>
      <c r="AC764" s="125"/>
      <c r="AD764" s="125"/>
      <c r="AE764" s="125"/>
      <c r="AF764" s="125"/>
      <c r="AG764" s="125"/>
      <c r="AH764" s="125"/>
      <c r="AI764" s="125"/>
      <c r="AJ764" s="1"/>
    </row>
    <row r="765" ht="24.0" customHeight="1">
      <c r="A765" s="1"/>
      <c r="B765" s="126"/>
      <c r="C765" s="94"/>
      <c r="D765" s="1"/>
      <c r="E765" s="125"/>
      <c r="F765" s="125"/>
      <c r="G765" s="125"/>
      <c r="H765" s="125"/>
      <c r="I765" s="125"/>
      <c r="J765" s="125"/>
      <c r="K765" s="125"/>
      <c r="L765" s="125"/>
      <c r="M765" s="125"/>
      <c r="N765" s="125"/>
      <c r="O765" s="125"/>
      <c r="P765" s="125"/>
      <c r="Q765" s="125"/>
      <c r="R765" s="125"/>
      <c r="S765" s="125"/>
      <c r="T765" s="125"/>
      <c r="U765" s="125"/>
      <c r="V765" s="125"/>
      <c r="W765" s="125"/>
      <c r="X765" s="125"/>
      <c r="Y765" s="125"/>
      <c r="Z765" s="125"/>
      <c r="AA765" s="125"/>
      <c r="AB765" s="125"/>
      <c r="AC765" s="125"/>
      <c r="AD765" s="125"/>
      <c r="AE765" s="125"/>
      <c r="AF765" s="125"/>
      <c r="AG765" s="125"/>
      <c r="AH765" s="125"/>
      <c r="AI765" s="125"/>
      <c r="AJ765" s="1"/>
    </row>
    <row r="766" ht="24.0" customHeight="1">
      <c r="A766" s="1"/>
      <c r="B766" s="126"/>
      <c r="C766" s="94"/>
      <c r="D766" s="1"/>
      <c r="E766" s="125"/>
      <c r="F766" s="125"/>
      <c r="G766" s="125"/>
      <c r="H766" s="125"/>
      <c r="I766" s="125"/>
      <c r="J766" s="125"/>
      <c r="K766" s="125"/>
      <c r="L766" s="125"/>
      <c r="M766" s="125"/>
      <c r="N766" s="125"/>
      <c r="O766" s="125"/>
      <c r="P766" s="125"/>
      <c r="Q766" s="125"/>
      <c r="R766" s="125"/>
      <c r="S766" s="125"/>
      <c r="T766" s="125"/>
      <c r="U766" s="125"/>
      <c r="V766" s="125"/>
      <c r="W766" s="125"/>
      <c r="X766" s="125"/>
      <c r="Y766" s="125"/>
      <c r="Z766" s="125"/>
      <c r="AA766" s="125"/>
      <c r="AB766" s="125"/>
      <c r="AC766" s="125"/>
      <c r="AD766" s="125"/>
      <c r="AE766" s="125"/>
      <c r="AF766" s="125"/>
      <c r="AG766" s="125"/>
      <c r="AH766" s="125"/>
      <c r="AI766" s="125"/>
      <c r="AJ766" s="1"/>
    </row>
    <row r="767" ht="24.0" customHeight="1">
      <c r="A767" s="1"/>
      <c r="B767" s="126"/>
      <c r="C767" s="94"/>
      <c r="D767" s="1"/>
      <c r="E767" s="125"/>
      <c r="F767" s="125"/>
      <c r="G767" s="125"/>
      <c r="H767" s="125"/>
      <c r="I767" s="125"/>
      <c r="J767" s="125"/>
      <c r="K767" s="125"/>
      <c r="L767" s="125"/>
      <c r="M767" s="125"/>
      <c r="N767" s="125"/>
      <c r="O767" s="125"/>
      <c r="P767" s="125"/>
      <c r="Q767" s="125"/>
      <c r="R767" s="125"/>
      <c r="S767" s="125"/>
      <c r="T767" s="125"/>
      <c r="U767" s="125"/>
      <c r="V767" s="125"/>
      <c r="W767" s="125"/>
      <c r="X767" s="125"/>
      <c r="Y767" s="125"/>
      <c r="Z767" s="125"/>
      <c r="AA767" s="125"/>
      <c r="AB767" s="125"/>
      <c r="AC767" s="125"/>
      <c r="AD767" s="125"/>
      <c r="AE767" s="125"/>
      <c r="AF767" s="125"/>
      <c r="AG767" s="125"/>
      <c r="AH767" s="125"/>
      <c r="AI767" s="125"/>
      <c r="AJ767" s="1"/>
    </row>
    <row r="768" ht="24.0" customHeight="1">
      <c r="A768" s="1"/>
      <c r="B768" s="126"/>
      <c r="C768" s="94"/>
      <c r="D768" s="1"/>
      <c r="E768" s="125"/>
      <c r="F768" s="125"/>
      <c r="G768" s="125"/>
      <c r="H768" s="125"/>
      <c r="I768" s="125"/>
      <c r="J768" s="125"/>
      <c r="K768" s="125"/>
      <c r="L768" s="125"/>
      <c r="M768" s="125"/>
      <c r="N768" s="125"/>
      <c r="O768" s="125"/>
      <c r="P768" s="125"/>
      <c r="Q768" s="125"/>
      <c r="R768" s="125"/>
      <c r="S768" s="125"/>
      <c r="T768" s="125"/>
      <c r="U768" s="125"/>
      <c r="V768" s="125"/>
      <c r="W768" s="125"/>
      <c r="X768" s="125"/>
      <c r="Y768" s="125"/>
      <c r="Z768" s="125"/>
      <c r="AA768" s="125"/>
      <c r="AB768" s="125"/>
      <c r="AC768" s="125"/>
      <c r="AD768" s="125"/>
      <c r="AE768" s="125"/>
      <c r="AF768" s="125"/>
      <c r="AG768" s="125"/>
      <c r="AH768" s="125"/>
      <c r="AI768" s="125"/>
      <c r="AJ768" s="1"/>
    </row>
    <row r="769" ht="24.0" customHeight="1">
      <c r="A769" s="1"/>
      <c r="B769" s="126"/>
      <c r="C769" s="94"/>
      <c r="D769" s="1"/>
      <c r="E769" s="125"/>
      <c r="F769" s="125"/>
      <c r="G769" s="125"/>
      <c r="H769" s="125"/>
      <c r="I769" s="125"/>
      <c r="J769" s="125"/>
      <c r="K769" s="125"/>
      <c r="L769" s="125"/>
      <c r="M769" s="125"/>
      <c r="N769" s="125"/>
      <c r="O769" s="125"/>
      <c r="P769" s="125"/>
      <c r="Q769" s="125"/>
      <c r="R769" s="125"/>
      <c r="S769" s="125"/>
      <c r="T769" s="125"/>
      <c r="U769" s="125"/>
      <c r="V769" s="125"/>
      <c r="W769" s="125"/>
      <c r="X769" s="125"/>
      <c r="Y769" s="125"/>
      <c r="Z769" s="125"/>
      <c r="AA769" s="125"/>
      <c r="AB769" s="125"/>
      <c r="AC769" s="125"/>
      <c r="AD769" s="125"/>
      <c r="AE769" s="125"/>
      <c r="AF769" s="125"/>
      <c r="AG769" s="125"/>
      <c r="AH769" s="125"/>
      <c r="AI769" s="125"/>
      <c r="AJ769" s="1"/>
    </row>
    <row r="770" ht="24.0" customHeight="1">
      <c r="A770" s="1"/>
      <c r="B770" s="126"/>
      <c r="C770" s="94"/>
      <c r="D770" s="1"/>
      <c r="E770" s="125"/>
      <c r="F770" s="125"/>
      <c r="G770" s="125"/>
      <c r="H770" s="125"/>
      <c r="I770" s="125"/>
      <c r="J770" s="125"/>
      <c r="K770" s="125"/>
      <c r="L770" s="125"/>
      <c r="M770" s="125"/>
      <c r="N770" s="125"/>
      <c r="O770" s="125"/>
      <c r="P770" s="125"/>
      <c r="Q770" s="125"/>
      <c r="R770" s="125"/>
      <c r="S770" s="125"/>
      <c r="T770" s="125"/>
      <c r="U770" s="125"/>
      <c r="V770" s="125"/>
      <c r="W770" s="125"/>
      <c r="X770" s="125"/>
      <c r="Y770" s="125"/>
      <c r="Z770" s="125"/>
      <c r="AA770" s="125"/>
      <c r="AB770" s="125"/>
      <c r="AC770" s="125"/>
      <c r="AD770" s="125"/>
      <c r="AE770" s="125"/>
      <c r="AF770" s="125"/>
      <c r="AG770" s="125"/>
      <c r="AH770" s="125"/>
      <c r="AI770" s="125"/>
      <c r="AJ770" s="1"/>
    </row>
    <row r="771" ht="24.0" customHeight="1">
      <c r="A771" s="1"/>
      <c r="B771" s="126"/>
      <c r="C771" s="94"/>
      <c r="D771" s="1"/>
      <c r="E771" s="125"/>
      <c r="F771" s="125"/>
      <c r="G771" s="125"/>
      <c r="H771" s="125"/>
      <c r="I771" s="125"/>
      <c r="J771" s="125"/>
      <c r="K771" s="125"/>
      <c r="L771" s="125"/>
      <c r="M771" s="125"/>
      <c r="N771" s="125"/>
      <c r="O771" s="125"/>
      <c r="P771" s="125"/>
      <c r="Q771" s="125"/>
      <c r="R771" s="125"/>
      <c r="S771" s="125"/>
      <c r="T771" s="125"/>
      <c r="U771" s="125"/>
      <c r="V771" s="125"/>
      <c r="W771" s="125"/>
      <c r="X771" s="125"/>
      <c r="Y771" s="125"/>
      <c r="Z771" s="125"/>
      <c r="AA771" s="125"/>
      <c r="AB771" s="125"/>
      <c r="AC771" s="125"/>
      <c r="AD771" s="125"/>
      <c r="AE771" s="125"/>
      <c r="AF771" s="125"/>
      <c r="AG771" s="125"/>
      <c r="AH771" s="125"/>
      <c r="AI771" s="125"/>
      <c r="AJ771" s="1"/>
    </row>
    <row r="772" ht="24.0" customHeight="1">
      <c r="A772" s="1"/>
      <c r="B772" s="126"/>
      <c r="C772" s="94"/>
      <c r="D772" s="1"/>
      <c r="E772" s="125"/>
      <c r="F772" s="125"/>
      <c r="G772" s="125"/>
      <c r="H772" s="125"/>
      <c r="I772" s="125"/>
      <c r="J772" s="125"/>
      <c r="K772" s="125"/>
      <c r="L772" s="125"/>
      <c r="M772" s="125"/>
      <c r="N772" s="125"/>
      <c r="O772" s="125"/>
      <c r="P772" s="125"/>
      <c r="Q772" s="125"/>
      <c r="R772" s="125"/>
      <c r="S772" s="125"/>
      <c r="T772" s="125"/>
      <c r="U772" s="125"/>
      <c r="V772" s="125"/>
      <c r="W772" s="125"/>
      <c r="X772" s="125"/>
      <c r="Y772" s="125"/>
      <c r="Z772" s="125"/>
      <c r="AA772" s="125"/>
      <c r="AB772" s="125"/>
      <c r="AC772" s="125"/>
      <c r="AD772" s="125"/>
      <c r="AE772" s="125"/>
      <c r="AF772" s="125"/>
      <c r="AG772" s="125"/>
      <c r="AH772" s="125"/>
      <c r="AI772" s="125"/>
      <c r="AJ772" s="1"/>
    </row>
    <row r="773" ht="24.0" customHeight="1">
      <c r="A773" s="1"/>
      <c r="B773" s="126"/>
      <c r="C773" s="94"/>
      <c r="D773" s="1"/>
      <c r="E773" s="125"/>
      <c r="F773" s="125"/>
      <c r="G773" s="125"/>
      <c r="H773" s="125"/>
      <c r="I773" s="125"/>
      <c r="J773" s="125"/>
      <c r="K773" s="125"/>
      <c r="L773" s="125"/>
      <c r="M773" s="125"/>
      <c r="N773" s="125"/>
      <c r="O773" s="125"/>
      <c r="P773" s="125"/>
      <c r="Q773" s="125"/>
      <c r="R773" s="125"/>
      <c r="S773" s="125"/>
      <c r="T773" s="125"/>
      <c r="U773" s="125"/>
      <c r="V773" s="125"/>
      <c r="W773" s="125"/>
      <c r="X773" s="125"/>
      <c r="Y773" s="125"/>
      <c r="Z773" s="125"/>
      <c r="AA773" s="125"/>
      <c r="AB773" s="125"/>
      <c r="AC773" s="125"/>
      <c r="AD773" s="125"/>
      <c r="AE773" s="125"/>
      <c r="AF773" s="125"/>
      <c r="AG773" s="125"/>
      <c r="AH773" s="125"/>
      <c r="AI773" s="125"/>
      <c r="AJ773" s="1"/>
    </row>
    <row r="774" ht="24.0" customHeight="1">
      <c r="A774" s="1"/>
      <c r="B774" s="126"/>
      <c r="C774" s="94"/>
      <c r="D774" s="1"/>
      <c r="E774" s="125"/>
      <c r="F774" s="125"/>
      <c r="G774" s="125"/>
      <c r="H774" s="125"/>
      <c r="I774" s="125"/>
      <c r="J774" s="125"/>
      <c r="K774" s="125"/>
      <c r="L774" s="125"/>
      <c r="M774" s="125"/>
      <c r="N774" s="125"/>
      <c r="O774" s="125"/>
      <c r="P774" s="125"/>
      <c r="Q774" s="125"/>
      <c r="R774" s="125"/>
      <c r="S774" s="125"/>
      <c r="T774" s="125"/>
      <c r="U774" s="125"/>
      <c r="V774" s="125"/>
      <c r="W774" s="125"/>
      <c r="X774" s="125"/>
      <c r="Y774" s="125"/>
      <c r="Z774" s="125"/>
      <c r="AA774" s="125"/>
      <c r="AB774" s="125"/>
      <c r="AC774" s="125"/>
      <c r="AD774" s="125"/>
      <c r="AE774" s="125"/>
      <c r="AF774" s="125"/>
      <c r="AG774" s="125"/>
      <c r="AH774" s="125"/>
      <c r="AI774" s="125"/>
      <c r="AJ774" s="1"/>
    </row>
    <row r="775" ht="24.0" customHeight="1">
      <c r="A775" s="1"/>
      <c r="B775" s="126"/>
      <c r="C775" s="94"/>
      <c r="D775" s="1"/>
      <c r="E775" s="125"/>
      <c r="F775" s="125"/>
      <c r="G775" s="125"/>
      <c r="H775" s="125"/>
      <c r="I775" s="125"/>
      <c r="J775" s="125"/>
      <c r="K775" s="125"/>
      <c r="L775" s="125"/>
      <c r="M775" s="125"/>
      <c r="N775" s="125"/>
      <c r="O775" s="125"/>
      <c r="P775" s="125"/>
      <c r="Q775" s="125"/>
      <c r="R775" s="125"/>
      <c r="S775" s="125"/>
      <c r="T775" s="125"/>
      <c r="U775" s="125"/>
      <c r="V775" s="125"/>
      <c r="W775" s="125"/>
      <c r="X775" s="125"/>
      <c r="Y775" s="125"/>
      <c r="Z775" s="125"/>
      <c r="AA775" s="125"/>
      <c r="AB775" s="125"/>
      <c r="AC775" s="125"/>
      <c r="AD775" s="125"/>
      <c r="AE775" s="125"/>
      <c r="AF775" s="125"/>
      <c r="AG775" s="125"/>
      <c r="AH775" s="125"/>
      <c r="AI775" s="125"/>
      <c r="AJ775" s="1"/>
    </row>
    <row r="776" ht="24.0" customHeight="1">
      <c r="A776" s="1"/>
      <c r="B776" s="126"/>
      <c r="C776" s="94"/>
      <c r="D776" s="1"/>
      <c r="E776" s="125"/>
      <c r="F776" s="125"/>
      <c r="G776" s="125"/>
      <c r="H776" s="125"/>
      <c r="I776" s="125"/>
      <c r="J776" s="125"/>
      <c r="K776" s="125"/>
      <c r="L776" s="125"/>
      <c r="M776" s="125"/>
      <c r="N776" s="125"/>
      <c r="O776" s="125"/>
      <c r="P776" s="125"/>
      <c r="Q776" s="125"/>
      <c r="R776" s="125"/>
      <c r="S776" s="125"/>
      <c r="T776" s="125"/>
      <c r="U776" s="125"/>
      <c r="V776" s="125"/>
      <c r="W776" s="125"/>
      <c r="X776" s="125"/>
      <c r="Y776" s="125"/>
      <c r="Z776" s="125"/>
      <c r="AA776" s="125"/>
      <c r="AB776" s="125"/>
      <c r="AC776" s="125"/>
      <c r="AD776" s="125"/>
      <c r="AE776" s="125"/>
      <c r="AF776" s="125"/>
      <c r="AG776" s="125"/>
      <c r="AH776" s="125"/>
      <c r="AI776" s="125"/>
      <c r="AJ776" s="1"/>
    </row>
    <row r="777" ht="24.0" customHeight="1">
      <c r="A777" s="1"/>
      <c r="B777" s="126"/>
      <c r="C777" s="94"/>
      <c r="D777" s="1"/>
      <c r="E777" s="125"/>
      <c r="F777" s="125"/>
      <c r="G777" s="125"/>
      <c r="H777" s="125"/>
      <c r="I777" s="125"/>
      <c r="J777" s="125"/>
      <c r="K777" s="125"/>
      <c r="L777" s="125"/>
      <c r="M777" s="125"/>
      <c r="N777" s="125"/>
      <c r="O777" s="125"/>
      <c r="P777" s="125"/>
      <c r="Q777" s="125"/>
      <c r="R777" s="125"/>
      <c r="S777" s="125"/>
      <c r="T777" s="125"/>
      <c r="U777" s="125"/>
      <c r="V777" s="125"/>
      <c r="W777" s="125"/>
      <c r="X777" s="125"/>
      <c r="Y777" s="125"/>
      <c r="Z777" s="125"/>
      <c r="AA777" s="125"/>
      <c r="AB777" s="125"/>
      <c r="AC777" s="125"/>
      <c r="AD777" s="125"/>
      <c r="AE777" s="125"/>
      <c r="AF777" s="125"/>
      <c r="AG777" s="125"/>
      <c r="AH777" s="125"/>
      <c r="AI777" s="125"/>
      <c r="AJ777" s="1"/>
    </row>
    <row r="778" ht="24.0" customHeight="1">
      <c r="A778" s="1"/>
      <c r="B778" s="126"/>
      <c r="C778" s="94"/>
      <c r="D778" s="1"/>
      <c r="E778" s="125"/>
      <c r="F778" s="125"/>
      <c r="G778" s="125"/>
      <c r="H778" s="125"/>
      <c r="I778" s="125"/>
      <c r="J778" s="125"/>
      <c r="K778" s="125"/>
      <c r="L778" s="125"/>
      <c r="M778" s="125"/>
      <c r="N778" s="125"/>
      <c r="O778" s="125"/>
      <c r="P778" s="125"/>
      <c r="Q778" s="125"/>
      <c r="R778" s="125"/>
      <c r="S778" s="125"/>
      <c r="T778" s="125"/>
      <c r="U778" s="125"/>
      <c r="V778" s="125"/>
      <c r="W778" s="125"/>
      <c r="X778" s="125"/>
      <c r="Y778" s="125"/>
      <c r="Z778" s="125"/>
      <c r="AA778" s="125"/>
      <c r="AB778" s="125"/>
      <c r="AC778" s="125"/>
      <c r="AD778" s="125"/>
      <c r="AE778" s="125"/>
      <c r="AF778" s="125"/>
      <c r="AG778" s="125"/>
      <c r="AH778" s="125"/>
      <c r="AI778" s="125"/>
      <c r="AJ778" s="1"/>
    </row>
    <row r="779" ht="24.0" customHeight="1">
      <c r="A779" s="1"/>
      <c r="B779" s="126"/>
      <c r="C779" s="94"/>
      <c r="D779" s="1"/>
      <c r="E779" s="125"/>
      <c r="F779" s="125"/>
      <c r="G779" s="125"/>
      <c r="H779" s="125"/>
      <c r="I779" s="125"/>
      <c r="J779" s="125"/>
      <c r="K779" s="125"/>
      <c r="L779" s="125"/>
      <c r="M779" s="125"/>
      <c r="N779" s="125"/>
      <c r="O779" s="125"/>
      <c r="P779" s="125"/>
      <c r="Q779" s="125"/>
      <c r="R779" s="125"/>
      <c r="S779" s="125"/>
      <c r="T779" s="125"/>
      <c r="U779" s="125"/>
      <c r="V779" s="125"/>
      <c r="W779" s="125"/>
      <c r="X779" s="125"/>
      <c r="Y779" s="125"/>
      <c r="Z779" s="125"/>
      <c r="AA779" s="125"/>
      <c r="AB779" s="125"/>
      <c r="AC779" s="125"/>
      <c r="AD779" s="125"/>
      <c r="AE779" s="125"/>
      <c r="AF779" s="125"/>
      <c r="AG779" s="125"/>
      <c r="AH779" s="125"/>
      <c r="AI779" s="125"/>
      <c r="AJ779" s="1"/>
    </row>
    <row r="780" ht="24.0" customHeight="1">
      <c r="A780" s="1"/>
      <c r="B780" s="126"/>
      <c r="C780" s="94"/>
      <c r="D780" s="1"/>
      <c r="E780" s="125"/>
      <c r="F780" s="125"/>
      <c r="G780" s="125"/>
      <c r="H780" s="125"/>
      <c r="I780" s="125"/>
      <c r="J780" s="125"/>
      <c r="K780" s="125"/>
      <c r="L780" s="125"/>
      <c r="M780" s="125"/>
      <c r="N780" s="125"/>
      <c r="O780" s="125"/>
      <c r="P780" s="125"/>
      <c r="Q780" s="125"/>
      <c r="R780" s="125"/>
      <c r="S780" s="125"/>
      <c r="T780" s="125"/>
      <c r="U780" s="125"/>
      <c r="V780" s="125"/>
      <c r="W780" s="125"/>
      <c r="X780" s="125"/>
      <c r="Y780" s="125"/>
      <c r="Z780" s="125"/>
      <c r="AA780" s="125"/>
      <c r="AB780" s="125"/>
      <c r="AC780" s="125"/>
      <c r="AD780" s="125"/>
      <c r="AE780" s="125"/>
      <c r="AF780" s="125"/>
      <c r="AG780" s="125"/>
      <c r="AH780" s="125"/>
      <c r="AI780" s="125"/>
      <c r="AJ780" s="1"/>
    </row>
    <row r="781" ht="24.0" customHeight="1">
      <c r="A781" s="1"/>
      <c r="B781" s="126"/>
      <c r="C781" s="94"/>
      <c r="D781" s="1"/>
      <c r="E781" s="125"/>
      <c r="F781" s="125"/>
      <c r="G781" s="125"/>
      <c r="H781" s="125"/>
      <c r="I781" s="125"/>
      <c r="J781" s="125"/>
      <c r="K781" s="125"/>
      <c r="L781" s="125"/>
      <c r="M781" s="125"/>
      <c r="N781" s="125"/>
      <c r="O781" s="125"/>
      <c r="P781" s="125"/>
      <c r="Q781" s="125"/>
      <c r="R781" s="125"/>
      <c r="S781" s="125"/>
      <c r="T781" s="125"/>
      <c r="U781" s="125"/>
      <c r="V781" s="125"/>
      <c r="W781" s="125"/>
      <c r="X781" s="125"/>
      <c r="Y781" s="125"/>
      <c r="Z781" s="125"/>
      <c r="AA781" s="125"/>
      <c r="AB781" s="125"/>
      <c r="AC781" s="125"/>
      <c r="AD781" s="125"/>
      <c r="AE781" s="125"/>
      <c r="AF781" s="125"/>
      <c r="AG781" s="125"/>
      <c r="AH781" s="125"/>
      <c r="AI781" s="125"/>
      <c r="AJ781" s="1"/>
    </row>
    <row r="782" ht="24.0" customHeight="1">
      <c r="A782" s="1"/>
      <c r="B782" s="126"/>
      <c r="C782" s="94"/>
      <c r="D782" s="1"/>
      <c r="E782" s="125"/>
      <c r="F782" s="125"/>
      <c r="G782" s="125"/>
      <c r="H782" s="125"/>
      <c r="I782" s="125"/>
      <c r="J782" s="125"/>
      <c r="K782" s="125"/>
      <c r="L782" s="125"/>
      <c r="M782" s="125"/>
      <c r="N782" s="125"/>
      <c r="O782" s="125"/>
      <c r="P782" s="125"/>
      <c r="Q782" s="125"/>
      <c r="R782" s="125"/>
      <c r="S782" s="125"/>
      <c r="T782" s="125"/>
      <c r="U782" s="125"/>
      <c r="V782" s="125"/>
      <c r="W782" s="125"/>
      <c r="X782" s="125"/>
      <c r="Y782" s="125"/>
      <c r="Z782" s="125"/>
      <c r="AA782" s="125"/>
      <c r="AB782" s="125"/>
      <c r="AC782" s="125"/>
      <c r="AD782" s="125"/>
      <c r="AE782" s="125"/>
      <c r="AF782" s="125"/>
      <c r="AG782" s="125"/>
      <c r="AH782" s="125"/>
      <c r="AI782" s="125"/>
      <c r="AJ782" s="1"/>
    </row>
    <row r="783" ht="24.0" customHeight="1">
      <c r="A783" s="1"/>
      <c r="B783" s="126"/>
      <c r="C783" s="94"/>
      <c r="D783" s="1"/>
      <c r="E783" s="125"/>
      <c r="F783" s="125"/>
      <c r="G783" s="125"/>
      <c r="H783" s="125"/>
      <c r="I783" s="125"/>
      <c r="J783" s="125"/>
      <c r="K783" s="125"/>
      <c r="L783" s="125"/>
      <c r="M783" s="125"/>
      <c r="N783" s="125"/>
      <c r="O783" s="125"/>
      <c r="P783" s="125"/>
      <c r="Q783" s="125"/>
      <c r="R783" s="125"/>
      <c r="S783" s="125"/>
      <c r="T783" s="125"/>
      <c r="U783" s="125"/>
      <c r="V783" s="125"/>
      <c r="W783" s="125"/>
      <c r="X783" s="125"/>
      <c r="Y783" s="125"/>
      <c r="Z783" s="125"/>
      <c r="AA783" s="125"/>
      <c r="AB783" s="125"/>
      <c r="AC783" s="125"/>
      <c r="AD783" s="125"/>
      <c r="AE783" s="125"/>
      <c r="AF783" s="125"/>
      <c r="AG783" s="125"/>
      <c r="AH783" s="125"/>
      <c r="AI783" s="125"/>
      <c r="AJ783" s="1"/>
    </row>
    <row r="784" ht="24.0" customHeight="1">
      <c r="A784" s="1"/>
      <c r="B784" s="126"/>
      <c r="C784" s="94"/>
      <c r="D784" s="1"/>
      <c r="E784" s="125"/>
      <c r="F784" s="125"/>
      <c r="G784" s="125"/>
      <c r="H784" s="125"/>
      <c r="I784" s="125"/>
      <c r="J784" s="125"/>
      <c r="K784" s="125"/>
      <c r="L784" s="125"/>
      <c r="M784" s="125"/>
      <c r="N784" s="125"/>
      <c r="O784" s="125"/>
      <c r="P784" s="125"/>
      <c r="Q784" s="125"/>
      <c r="R784" s="125"/>
      <c r="S784" s="125"/>
      <c r="T784" s="125"/>
      <c r="U784" s="125"/>
      <c r="V784" s="125"/>
      <c r="W784" s="125"/>
      <c r="X784" s="125"/>
      <c r="Y784" s="125"/>
      <c r="Z784" s="125"/>
      <c r="AA784" s="125"/>
      <c r="AB784" s="125"/>
      <c r="AC784" s="125"/>
      <c r="AD784" s="125"/>
      <c r="AE784" s="125"/>
      <c r="AF784" s="125"/>
      <c r="AG784" s="125"/>
      <c r="AH784" s="125"/>
      <c r="AI784" s="125"/>
      <c r="AJ784" s="1"/>
    </row>
    <row r="785" ht="24.0" customHeight="1">
      <c r="A785" s="1"/>
      <c r="B785" s="126"/>
      <c r="C785" s="94"/>
      <c r="D785" s="1"/>
      <c r="E785" s="125"/>
      <c r="F785" s="125"/>
      <c r="G785" s="125"/>
      <c r="H785" s="125"/>
      <c r="I785" s="125"/>
      <c r="J785" s="125"/>
      <c r="K785" s="125"/>
      <c r="L785" s="125"/>
      <c r="M785" s="125"/>
      <c r="N785" s="125"/>
      <c r="O785" s="125"/>
      <c r="P785" s="125"/>
      <c r="Q785" s="125"/>
      <c r="R785" s="125"/>
      <c r="S785" s="125"/>
      <c r="T785" s="125"/>
      <c r="U785" s="125"/>
      <c r="V785" s="125"/>
      <c r="W785" s="125"/>
      <c r="X785" s="125"/>
      <c r="Y785" s="125"/>
      <c r="Z785" s="125"/>
      <c r="AA785" s="125"/>
      <c r="AB785" s="125"/>
      <c r="AC785" s="125"/>
      <c r="AD785" s="125"/>
      <c r="AE785" s="125"/>
      <c r="AF785" s="125"/>
      <c r="AG785" s="125"/>
      <c r="AH785" s="125"/>
      <c r="AI785" s="125"/>
      <c r="AJ785" s="1"/>
    </row>
    <row r="786" ht="24.0" customHeight="1">
      <c r="A786" s="1"/>
      <c r="B786" s="126"/>
      <c r="C786" s="94"/>
      <c r="D786" s="1"/>
      <c r="E786" s="125"/>
      <c r="F786" s="125"/>
      <c r="G786" s="125"/>
      <c r="H786" s="125"/>
      <c r="I786" s="125"/>
      <c r="J786" s="125"/>
      <c r="K786" s="125"/>
      <c r="L786" s="125"/>
      <c r="M786" s="125"/>
      <c r="N786" s="125"/>
      <c r="O786" s="125"/>
      <c r="P786" s="125"/>
      <c r="Q786" s="125"/>
      <c r="R786" s="125"/>
      <c r="S786" s="125"/>
      <c r="T786" s="125"/>
      <c r="U786" s="125"/>
      <c r="V786" s="125"/>
      <c r="W786" s="125"/>
      <c r="X786" s="125"/>
      <c r="Y786" s="125"/>
      <c r="Z786" s="125"/>
      <c r="AA786" s="125"/>
      <c r="AB786" s="125"/>
      <c r="AC786" s="125"/>
      <c r="AD786" s="125"/>
      <c r="AE786" s="125"/>
      <c r="AF786" s="125"/>
      <c r="AG786" s="125"/>
      <c r="AH786" s="125"/>
      <c r="AI786" s="125"/>
      <c r="AJ786" s="1"/>
    </row>
    <row r="787" ht="24.0" customHeight="1">
      <c r="A787" s="1"/>
      <c r="B787" s="126"/>
      <c r="C787" s="94"/>
      <c r="D787" s="1"/>
      <c r="E787" s="125"/>
      <c r="F787" s="125"/>
      <c r="G787" s="125"/>
      <c r="H787" s="125"/>
      <c r="I787" s="125"/>
      <c r="J787" s="125"/>
      <c r="K787" s="125"/>
      <c r="L787" s="125"/>
      <c r="M787" s="125"/>
      <c r="N787" s="125"/>
      <c r="O787" s="125"/>
      <c r="P787" s="125"/>
      <c r="Q787" s="125"/>
      <c r="R787" s="125"/>
      <c r="S787" s="125"/>
      <c r="T787" s="125"/>
      <c r="U787" s="125"/>
      <c r="V787" s="125"/>
      <c r="W787" s="125"/>
      <c r="X787" s="125"/>
      <c r="Y787" s="125"/>
      <c r="Z787" s="125"/>
      <c r="AA787" s="125"/>
      <c r="AB787" s="125"/>
      <c r="AC787" s="125"/>
      <c r="AD787" s="125"/>
      <c r="AE787" s="125"/>
      <c r="AF787" s="125"/>
      <c r="AG787" s="125"/>
      <c r="AH787" s="125"/>
      <c r="AI787" s="125"/>
      <c r="AJ787" s="1"/>
    </row>
    <row r="788" ht="24.0" customHeight="1">
      <c r="A788" s="1"/>
      <c r="B788" s="126"/>
      <c r="C788" s="94"/>
      <c r="D788" s="1"/>
      <c r="E788" s="125"/>
      <c r="F788" s="125"/>
      <c r="G788" s="125"/>
      <c r="H788" s="125"/>
      <c r="I788" s="125"/>
      <c r="J788" s="125"/>
      <c r="K788" s="125"/>
      <c r="L788" s="125"/>
      <c r="M788" s="125"/>
      <c r="N788" s="125"/>
      <c r="O788" s="125"/>
      <c r="P788" s="125"/>
      <c r="Q788" s="125"/>
      <c r="R788" s="125"/>
      <c r="S788" s="125"/>
      <c r="T788" s="125"/>
      <c r="U788" s="125"/>
      <c r="V788" s="125"/>
      <c r="W788" s="125"/>
      <c r="X788" s="125"/>
      <c r="Y788" s="125"/>
      <c r="Z788" s="125"/>
      <c r="AA788" s="125"/>
      <c r="AB788" s="125"/>
      <c r="AC788" s="125"/>
      <c r="AD788" s="125"/>
      <c r="AE788" s="125"/>
      <c r="AF788" s="125"/>
      <c r="AG788" s="125"/>
      <c r="AH788" s="125"/>
      <c r="AI788" s="125"/>
      <c r="AJ788" s="1"/>
    </row>
    <row r="789" ht="24.0" customHeight="1">
      <c r="A789" s="1"/>
      <c r="B789" s="126"/>
      <c r="C789" s="94"/>
      <c r="D789" s="1"/>
      <c r="E789" s="125"/>
      <c r="F789" s="125"/>
      <c r="G789" s="125"/>
      <c r="H789" s="125"/>
      <c r="I789" s="125"/>
      <c r="J789" s="125"/>
      <c r="K789" s="125"/>
      <c r="L789" s="125"/>
      <c r="M789" s="125"/>
      <c r="N789" s="125"/>
      <c r="O789" s="125"/>
      <c r="P789" s="125"/>
      <c r="Q789" s="125"/>
      <c r="R789" s="125"/>
      <c r="S789" s="125"/>
      <c r="T789" s="125"/>
      <c r="U789" s="125"/>
      <c r="V789" s="125"/>
      <c r="W789" s="125"/>
      <c r="X789" s="125"/>
      <c r="Y789" s="125"/>
      <c r="Z789" s="125"/>
      <c r="AA789" s="125"/>
      <c r="AB789" s="125"/>
      <c r="AC789" s="125"/>
      <c r="AD789" s="125"/>
      <c r="AE789" s="125"/>
      <c r="AF789" s="125"/>
      <c r="AG789" s="125"/>
      <c r="AH789" s="125"/>
      <c r="AI789" s="125"/>
      <c r="AJ789" s="1"/>
    </row>
    <row r="790" ht="24.0" customHeight="1">
      <c r="A790" s="1"/>
      <c r="B790" s="126"/>
      <c r="C790" s="94"/>
      <c r="D790" s="1"/>
      <c r="E790" s="125"/>
      <c r="F790" s="125"/>
      <c r="G790" s="125"/>
      <c r="H790" s="125"/>
      <c r="I790" s="125"/>
      <c r="J790" s="125"/>
      <c r="K790" s="125"/>
      <c r="L790" s="125"/>
      <c r="M790" s="125"/>
      <c r="N790" s="125"/>
      <c r="O790" s="125"/>
      <c r="P790" s="125"/>
      <c r="Q790" s="125"/>
      <c r="R790" s="125"/>
      <c r="S790" s="125"/>
      <c r="T790" s="125"/>
      <c r="U790" s="125"/>
      <c r="V790" s="125"/>
      <c r="W790" s="125"/>
      <c r="X790" s="125"/>
      <c r="Y790" s="125"/>
      <c r="Z790" s="125"/>
      <c r="AA790" s="125"/>
      <c r="AB790" s="125"/>
      <c r="AC790" s="125"/>
      <c r="AD790" s="125"/>
      <c r="AE790" s="125"/>
      <c r="AF790" s="125"/>
      <c r="AG790" s="125"/>
      <c r="AH790" s="125"/>
      <c r="AI790" s="125"/>
      <c r="AJ790" s="1"/>
    </row>
    <row r="791" ht="24.0" customHeight="1">
      <c r="A791" s="1"/>
      <c r="B791" s="126"/>
      <c r="C791" s="94"/>
      <c r="D791" s="1"/>
      <c r="E791" s="125"/>
      <c r="F791" s="125"/>
      <c r="G791" s="125"/>
      <c r="H791" s="125"/>
      <c r="I791" s="125"/>
      <c r="J791" s="125"/>
      <c r="K791" s="125"/>
      <c r="L791" s="125"/>
      <c r="M791" s="125"/>
      <c r="N791" s="125"/>
      <c r="O791" s="125"/>
      <c r="P791" s="125"/>
      <c r="Q791" s="125"/>
      <c r="R791" s="125"/>
      <c r="S791" s="125"/>
      <c r="T791" s="125"/>
      <c r="U791" s="125"/>
      <c r="V791" s="125"/>
      <c r="W791" s="125"/>
      <c r="X791" s="125"/>
      <c r="Y791" s="125"/>
      <c r="Z791" s="125"/>
      <c r="AA791" s="125"/>
      <c r="AB791" s="125"/>
      <c r="AC791" s="125"/>
      <c r="AD791" s="125"/>
      <c r="AE791" s="125"/>
      <c r="AF791" s="125"/>
      <c r="AG791" s="125"/>
      <c r="AH791" s="125"/>
      <c r="AI791" s="125"/>
      <c r="AJ791" s="1"/>
    </row>
    <row r="792" ht="24.0" customHeight="1">
      <c r="A792" s="1"/>
      <c r="B792" s="126"/>
      <c r="C792" s="94"/>
      <c r="D792" s="1"/>
      <c r="E792" s="125"/>
      <c r="F792" s="125"/>
      <c r="G792" s="125"/>
      <c r="H792" s="125"/>
      <c r="I792" s="125"/>
      <c r="J792" s="125"/>
      <c r="K792" s="125"/>
      <c r="L792" s="125"/>
      <c r="M792" s="125"/>
      <c r="N792" s="125"/>
      <c r="O792" s="125"/>
      <c r="P792" s="125"/>
      <c r="Q792" s="125"/>
      <c r="R792" s="125"/>
      <c r="S792" s="125"/>
      <c r="T792" s="125"/>
      <c r="U792" s="125"/>
      <c r="V792" s="125"/>
      <c r="W792" s="125"/>
      <c r="X792" s="125"/>
      <c r="Y792" s="125"/>
      <c r="Z792" s="125"/>
      <c r="AA792" s="125"/>
      <c r="AB792" s="125"/>
      <c r="AC792" s="125"/>
      <c r="AD792" s="125"/>
      <c r="AE792" s="125"/>
      <c r="AF792" s="125"/>
      <c r="AG792" s="125"/>
      <c r="AH792" s="125"/>
      <c r="AI792" s="125"/>
      <c r="AJ792" s="1"/>
    </row>
    <row r="793" ht="24.0" customHeight="1">
      <c r="A793" s="1"/>
      <c r="B793" s="126"/>
      <c r="C793" s="94"/>
      <c r="D793" s="1"/>
      <c r="E793" s="125"/>
      <c r="F793" s="125"/>
      <c r="G793" s="125"/>
      <c r="H793" s="125"/>
      <c r="I793" s="125"/>
      <c r="J793" s="125"/>
      <c r="K793" s="125"/>
      <c r="L793" s="125"/>
      <c r="M793" s="125"/>
      <c r="N793" s="125"/>
      <c r="O793" s="125"/>
      <c r="P793" s="125"/>
      <c r="Q793" s="125"/>
      <c r="R793" s="125"/>
      <c r="S793" s="125"/>
      <c r="T793" s="125"/>
      <c r="U793" s="125"/>
      <c r="V793" s="125"/>
      <c r="W793" s="125"/>
      <c r="X793" s="125"/>
      <c r="Y793" s="125"/>
      <c r="Z793" s="125"/>
      <c r="AA793" s="125"/>
      <c r="AB793" s="125"/>
      <c r="AC793" s="125"/>
      <c r="AD793" s="125"/>
      <c r="AE793" s="125"/>
      <c r="AF793" s="125"/>
      <c r="AG793" s="125"/>
      <c r="AH793" s="125"/>
      <c r="AI793" s="125"/>
      <c r="AJ793" s="1"/>
    </row>
    <row r="794" ht="24.0" customHeight="1">
      <c r="A794" s="1"/>
      <c r="B794" s="126"/>
      <c r="C794" s="94"/>
      <c r="D794" s="1"/>
      <c r="E794" s="125"/>
      <c r="F794" s="125"/>
      <c r="G794" s="125"/>
      <c r="H794" s="125"/>
      <c r="I794" s="125"/>
      <c r="J794" s="125"/>
      <c r="K794" s="125"/>
      <c r="L794" s="125"/>
      <c r="M794" s="125"/>
      <c r="N794" s="125"/>
      <c r="O794" s="125"/>
      <c r="P794" s="125"/>
      <c r="Q794" s="125"/>
      <c r="R794" s="125"/>
      <c r="S794" s="125"/>
      <c r="T794" s="125"/>
      <c r="U794" s="125"/>
      <c r="V794" s="125"/>
      <c r="W794" s="125"/>
      <c r="X794" s="125"/>
      <c r="Y794" s="125"/>
      <c r="Z794" s="125"/>
      <c r="AA794" s="125"/>
      <c r="AB794" s="125"/>
      <c r="AC794" s="125"/>
      <c r="AD794" s="125"/>
      <c r="AE794" s="125"/>
      <c r="AF794" s="125"/>
      <c r="AG794" s="125"/>
      <c r="AH794" s="125"/>
      <c r="AI794" s="125"/>
      <c r="AJ794" s="1"/>
    </row>
    <row r="795" ht="24.0" customHeight="1">
      <c r="A795" s="1"/>
      <c r="B795" s="126"/>
      <c r="C795" s="94"/>
      <c r="D795" s="1"/>
      <c r="E795" s="125"/>
      <c r="F795" s="125"/>
      <c r="G795" s="125"/>
      <c r="H795" s="125"/>
      <c r="I795" s="125"/>
      <c r="J795" s="125"/>
      <c r="K795" s="125"/>
      <c r="L795" s="125"/>
      <c r="M795" s="125"/>
      <c r="N795" s="125"/>
      <c r="O795" s="125"/>
      <c r="P795" s="125"/>
      <c r="Q795" s="125"/>
      <c r="R795" s="125"/>
      <c r="S795" s="125"/>
      <c r="T795" s="125"/>
      <c r="U795" s="125"/>
      <c r="V795" s="125"/>
      <c r="W795" s="125"/>
      <c r="X795" s="125"/>
      <c r="Y795" s="125"/>
      <c r="Z795" s="125"/>
      <c r="AA795" s="125"/>
      <c r="AB795" s="125"/>
      <c r="AC795" s="125"/>
      <c r="AD795" s="125"/>
      <c r="AE795" s="125"/>
      <c r="AF795" s="125"/>
      <c r="AG795" s="125"/>
      <c r="AH795" s="125"/>
      <c r="AI795" s="125"/>
      <c r="AJ795" s="1"/>
    </row>
    <row r="796" ht="24.0" customHeight="1">
      <c r="A796" s="1"/>
      <c r="B796" s="126"/>
      <c r="C796" s="94"/>
      <c r="D796" s="1"/>
      <c r="E796" s="125"/>
      <c r="F796" s="125"/>
      <c r="G796" s="125"/>
      <c r="H796" s="125"/>
      <c r="I796" s="125"/>
      <c r="J796" s="125"/>
      <c r="K796" s="125"/>
      <c r="L796" s="125"/>
      <c r="M796" s="125"/>
      <c r="N796" s="125"/>
      <c r="O796" s="125"/>
      <c r="P796" s="125"/>
      <c r="Q796" s="125"/>
      <c r="R796" s="125"/>
      <c r="S796" s="125"/>
      <c r="T796" s="125"/>
      <c r="U796" s="125"/>
      <c r="V796" s="125"/>
      <c r="W796" s="125"/>
      <c r="X796" s="125"/>
      <c r="Y796" s="125"/>
      <c r="Z796" s="125"/>
      <c r="AA796" s="125"/>
      <c r="AB796" s="125"/>
      <c r="AC796" s="125"/>
      <c r="AD796" s="125"/>
      <c r="AE796" s="125"/>
      <c r="AF796" s="125"/>
      <c r="AG796" s="125"/>
      <c r="AH796" s="125"/>
      <c r="AI796" s="125"/>
      <c r="AJ796" s="1"/>
    </row>
    <row r="797" ht="24.0" customHeight="1">
      <c r="A797" s="1"/>
      <c r="B797" s="126"/>
      <c r="C797" s="94"/>
      <c r="D797" s="1"/>
      <c r="E797" s="125"/>
      <c r="F797" s="125"/>
      <c r="G797" s="125"/>
      <c r="H797" s="125"/>
      <c r="I797" s="125"/>
      <c r="J797" s="125"/>
      <c r="K797" s="125"/>
      <c r="L797" s="125"/>
      <c r="M797" s="125"/>
      <c r="N797" s="125"/>
      <c r="O797" s="125"/>
      <c r="P797" s="125"/>
      <c r="Q797" s="125"/>
      <c r="R797" s="125"/>
      <c r="S797" s="125"/>
      <c r="T797" s="125"/>
      <c r="U797" s="125"/>
      <c r="V797" s="125"/>
      <c r="W797" s="125"/>
      <c r="X797" s="125"/>
      <c r="Y797" s="125"/>
      <c r="Z797" s="125"/>
      <c r="AA797" s="125"/>
      <c r="AB797" s="125"/>
      <c r="AC797" s="125"/>
      <c r="AD797" s="125"/>
      <c r="AE797" s="125"/>
      <c r="AF797" s="125"/>
      <c r="AG797" s="125"/>
      <c r="AH797" s="125"/>
      <c r="AI797" s="125"/>
      <c r="AJ797" s="1"/>
    </row>
    <row r="798" ht="24.0" customHeight="1">
      <c r="A798" s="1"/>
      <c r="B798" s="126"/>
      <c r="C798" s="94"/>
      <c r="D798" s="1"/>
      <c r="E798" s="125"/>
      <c r="F798" s="125"/>
      <c r="G798" s="125"/>
      <c r="H798" s="125"/>
      <c r="I798" s="125"/>
      <c r="J798" s="125"/>
      <c r="K798" s="125"/>
      <c r="L798" s="125"/>
      <c r="M798" s="125"/>
      <c r="N798" s="125"/>
      <c r="O798" s="125"/>
      <c r="P798" s="125"/>
      <c r="Q798" s="125"/>
      <c r="R798" s="125"/>
      <c r="S798" s="125"/>
      <c r="T798" s="125"/>
      <c r="U798" s="125"/>
      <c r="V798" s="125"/>
      <c r="W798" s="125"/>
      <c r="X798" s="125"/>
      <c r="Y798" s="125"/>
      <c r="Z798" s="125"/>
      <c r="AA798" s="125"/>
      <c r="AB798" s="125"/>
      <c r="AC798" s="125"/>
      <c r="AD798" s="125"/>
      <c r="AE798" s="125"/>
      <c r="AF798" s="125"/>
      <c r="AG798" s="125"/>
      <c r="AH798" s="125"/>
      <c r="AI798" s="125"/>
      <c r="AJ798" s="1"/>
    </row>
    <row r="799" ht="24.0" customHeight="1">
      <c r="A799" s="1"/>
      <c r="B799" s="126"/>
      <c r="C799" s="94"/>
      <c r="D799" s="1"/>
      <c r="E799" s="125"/>
      <c r="F799" s="125"/>
      <c r="G799" s="125"/>
      <c r="H799" s="125"/>
      <c r="I799" s="125"/>
      <c r="J799" s="125"/>
      <c r="K799" s="125"/>
      <c r="L799" s="125"/>
      <c r="M799" s="125"/>
      <c r="N799" s="125"/>
      <c r="O799" s="125"/>
      <c r="P799" s="125"/>
      <c r="Q799" s="125"/>
      <c r="R799" s="125"/>
      <c r="S799" s="125"/>
      <c r="T799" s="125"/>
      <c r="U799" s="125"/>
      <c r="V799" s="125"/>
      <c r="W799" s="125"/>
      <c r="X799" s="125"/>
      <c r="Y799" s="125"/>
      <c r="Z799" s="125"/>
      <c r="AA799" s="125"/>
      <c r="AB799" s="125"/>
      <c r="AC799" s="125"/>
      <c r="AD799" s="125"/>
      <c r="AE799" s="125"/>
      <c r="AF799" s="125"/>
      <c r="AG799" s="125"/>
      <c r="AH799" s="125"/>
      <c r="AI799" s="125"/>
      <c r="AJ799" s="1"/>
    </row>
    <row r="800" ht="24.0" customHeight="1">
      <c r="A800" s="1"/>
      <c r="B800" s="126"/>
      <c r="C800" s="94"/>
      <c r="D800" s="1"/>
      <c r="E800" s="125"/>
      <c r="F800" s="125"/>
      <c r="G800" s="125"/>
      <c r="H800" s="125"/>
      <c r="I800" s="125"/>
      <c r="J800" s="125"/>
      <c r="K800" s="125"/>
      <c r="L800" s="125"/>
      <c r="M800" s="125"/>
      <c r="N800" s="125"/>
      <c r="O800" s="125"/>
      <c r="P800" s="125"/>
      <c r="Q800" s="125"/>
      <c r="R800" s="125"/>
      <c r="S800" s="125"/>
      <c r="T800" s="125"/>
      <c r="U800" s="125"/>
      <c r="V800" s="125"/>
      <c r="W800" s="125"/>
      <c r="X800" s="125"/>
      <c r="Y800" s="125"/>
      <c r="Z800" s="125"/>
      <c r="AA800" s="125"/>
      <c r="AB800" s="125"/>
      <c r="AC800" s="125"/>
      <c r="AD800" s="125"/>
      <c r="AE800" s="125"/>
      <c r="AF800" s="125"/>
      <c r="AG800" s="125"/>
      <c r="AH800" s="125"/>
      <c r="AI800" s="125"/>
      <c r="AJ800" s="1"/>
    </row>
    <row r="801" ht="24.0" customHeight="1">
      <c r="A801" s="1"/>
      <c r="B801" s="126"/>
      <c r="C801" s="94"/>
      <c r="D801" s="1"/>
      <c r="E801" s="125"/>
      <c r="F801" s="125"/>
      <c r="G801" s="125"/>
      <c r="H801" s="125"/>
      <c r="I801" s="125"/>
      <c r="J801" s="125"/>
      <c r="K801" s="125"/>
      <c r="L801" s="125"/>
      <c r="M801" s="125"/>
      <c r="N801" s="125"/>
      <c r="O801" s="125"/>
      <c r="P801" s="125"/>
      <c r="Q801" s="125"/>
      <c r="R801" s="125"/>
      <c r="S801" s="125"/>
      <c r="T801" s="125"/>
      <c r="U801" s="125"/>
      <c r="V801" s="125"/>
      <c r="W801" s="125"/>
      <c r="X801" s="125"/>
      <c r="Y801" s="125"/>
      <c r="Z801" s="125"/>
      <c r="AA801" s="125"/>
      <c r="AB801" s="125"/>
      <c r="AC801" s="125"/>
      <c r="AD801" s="125"/>
      <c r="AE801" s="125"/>
      <c r="AF801" s="125"/>
      <c r="AG801" s="125"/>
      <c r="AH801" s="125"/>
      <c r="AI801" s="125"/>
      <c r="AJ801" s="1"/>
    </row>
    <row r="802" ht="24.0" customHeight="1">
      <c r="A802" s="1"/>
      <c r="B802" s="126"/>
      <c r="C802" s="94"/>
      <c r="D802" s="1"/>
      <c r="E802" s="125"/>
      <c r="F802" s="125"/>
      <c r="G802" s="125"/>
      <c r="H802" s="125"/>
      <c r="I802" s="125"/>
      <c r="J802" s="125"/>
      <c r="K802" s="125"/>
      <c r="L802" s="125"/>
      <c r="M802" s="125"/>
      <c r="N802" s="125"/>
      <c r="O802" s="125"/>
      <c r="P802" s="125"/>
      <c r="Q802" s="125"/>
      <c r="R802" s="125"/>
      <c r="S802" s="125"/>
      <c r="T802" s="125"/>
      <c r="U802" s="125"/>
      <c r="V802" s="125"/>
      <c r="W802" s="125"/>
      <c r="X802" s="125"/>
      <c r="Y802" s="125"/>
      <c r="Z802" s="125"/>
      <c r="AA802" s="125"/>
      <c r="AB802" s="125"/>
      <c r="AC802" s="125"/>
      <c r="AD802" s="125"/>
      <c r="AE802" s="125"/>
      <c r="AF802" s="125"/>
      <c r="AG802" s="125"/>
      <c r="AH802" s="125"/>
      <c r="AI802" s="125"/>
      <c r="AJ802" s="1"/>
    </row>
    <row r="803" ht="24.0" customHeight="1">
      <c r="A803" s="1"/>
      <c r="B803" s="126"/>
      <c r="C803" s="94"/>
      <c r="D803" s="1"/>
      <c r="E803" s="125"/>
      <c r="F803" s="125"/>
      <c r="G803" s="125"/>
      <c r="H803" s="125"/>
      <c r="I803" s="125"/>
      <c r="J803" s="125"/>
      <c r="K803" s="125"/>
      <c r="L803" s="125"/>
      <c r="M803" s="125"/>
      <c r="N803" s="125"/>
      <c r="O803" s="125"/>
      <c r="P803" s="125"/>
      <c r="Q803" s="125"/>
      <c r="R803" s="125"/>
      <c r="S803" s="125"/>
      <c r="T803" s="125"/>
      <c r="U803" s="125"/>
      <c r="V803" s="125"/>
      <c r="W803" s="125"/>
      <c r="X803" s="125"/>
      <c r="Y803" s="125"/>
      <c r="Z803" s="125"/>
      <c r="AA803" s="125"/>
      <c r="AB803" s="125"/>
      <c r="AC803" s="125"/>
      <c r="AD803" s="125"/>
      <c r="AE803" s="125"/>
      <c r="AF803" s="125"/>
      <c r="AG803" s="125"/>
      <c r="AH803" s="125"/>
      <c r="AI803" s="125"/>
      <c r="AJ803" s="1"/>
    </row>
    <row r="804" ht="24.0" customHeight="1">
      <c r="A804" s="1"/>
      <c r="B804" s="126"/>
      <c r="C804" s="94"/>
      <c r="D804" s="1"/>
      <c r="E804" s="125"/>
      <c r="F804" s="125"/>
      <c r="G804" s="125"/>
      <c r="H804" s="125"/>
      <c r="I804" s="125"/>
      <c r="J804" s="125"/>
      <c r="K804" s="125"/>
      <c r="L804" s="125"/>
      <c r="M804" s="125"/>
      <c r="N804" s="125"/>
      <c r="O804" s="125"/>
      <c r="P804" s="125"/>
      <c r="Q804" s="125"/>
      <c r="R804" s="125"/>
      <c r="S804" s="125"/>
      <c r="T804" s="125"/>
      <c r="U804" s="125"/>
      <c r="V804" s="125"/>
      <c r="W804" s="125"/>
      <c r="X804" s="125"/>
      <c r="Y804" s="125"/>
      <c r="Z804" s="125"/>
      <c r="AA804" s="125"/>
      <c r="AB804" s="125"/>
      <c r="AC804" s="125"/>
      <c r="AD804" s="125"/>
      <c r="AE804" s="125"/>
      <c r="AF804" s="125"/>
      <c r="AG804" s="125"/>
      <c r="AH804" s="125"/>
      <c r="AI804" s="125"/>
      <c r="AJ804" s="1"/>
    </row>
    <row r="805" ht="24.0" customHeight="1">
      <c r="A805" s="1"/>
      <c r="B805" s="126"/>
      <c r="C805" s="94"/>
      <c r="D805" s="1"/>
      <c r="E805" s="125"/>
      <c r="F805" s="125"/>
      <c r="G805" s="125"/>
      <c r="H805" s="125"/>
      <c r="I805" s="125"/>
      <c r="J805" s="125"/>
      <c r="K805" s="125"/>
      <c r="L805" s="125"/>
      <c r="M805" s="125"/>
      <c r="N805" s="125"/>
      <c r="O805" s="125"/>
      <c r="P805" s="125"/>
      <c r="Q805" s="125"/>
      <c r="R805" s="125"/>
      <c r="S805" s="125"/>
      <c r="T805" s="125"/>
      <c r="U805" s="125"/>
      <c r="V805" s="125"/>
      <c r="W805" s="125"/>
      <c r="X805" s="125"/>
      <c r="Y805" s="125"/>
      <c r="Z805" s="125"/>
      <c r="AA805" s="125"/>
      <c r="AB805" s="125"/>
      <c r="AC805" s="125"/>
      <c r="AD805" s="125"/>
      <c r="AE805" s="125"/>
      <c r="AF805" s="125"/>
      <c r="AG805" s="125"/>
      <c r="AH805" s="125"/>
      <c r="AI805" s="125"/>
      <c r="AJ805" s="1"/>
    </row>
    <row r="806" ht="24.0" customHeight="1">
      <c r="A806" s="1"/>
      <c r="B806" s="126"/>
      <c r="C806" s="94"/>
      <c r="D806" s="1"/>
      <c r="E806" s="125"/>
      <c r="F806" s="125"/>
      <c r="G806" s="125"/>
      <c r="H806" s="125"/>
      <c r="I806" s="125"/>
      <c r="J806" s="125"/>
      <c r="K806" s="125"/>
      <c r="L806" s="125"/>
      <c r="M806" s="125"/>
      <c r="N806" s="125"/>
      <c r="O806" s="125"/>
      <c r="P806" s="125"/>
      <c r="Q806" s="125"/>
      <c r="R806" s="125"/>
      <c r="S806" s="125"/>
      <c r="T806" s="125"/>
      <c r="U806" s="125"/>
      <c r="V806" s="125"/>
      <c r="W806" s="125"/>
      <c r="X806" s="125"/>
      <c r="Y806" s="125"/>
      <c r="Z806" s="125"/>
      <c r="AA806" s="125"/>
      <c r="AB806" s="125"/>
      <c r="AC806" s="125"/>
      <c r="AD806" s="125"/>
      <c r="AE806" s="125"/>
      <c r="AF806" s="125"/>
      <c r="AG806" s="125"/>
      <c r="AH806" s="125"/>
      <c r="AI806" s="125"/>
      <c r="AJ806" s="1"/>
    </row>
    <row r="807" ht="24.0" customHeight="1">
      <c r="A807" s="1"/>
      <c r="B807" s="126"/>
      <c r="C807" s="94"/>
      <c r="D807" s="1"/>
      <c r="E807" s="125"/>
      <c r="F807" s="125"/>
      <c r="G807" s="125"/>
      <c r="H807" s="125"/>
      <c r="I807" s="125"/>
      <c r="J807" s="125"/>
      <c r="K807" s="125"/>
      <c r="L807" s="125"/>
      <c r="M807" s="125"/>
      <c r="N807" s="125"/>
      <c r="O807" s="125"/>
      <c r="P807" s="125"/>
      <c r="Q807" s="125"/>
      <c r="R807" s="125"/>
      <c r="S807" s="125"/>
      <c r="T807" s="125"/>
      <c r="U807" s="125"/>
      <c r="V807" s="125"/>
      <c r="W807" s="125"/>
      <c r="X807" s="125"/>
      <c r="Y807" s="125"/>
      <c r="Z807" s="125"/>
      <c r="AA807" s="125"/>
      <c r="AB807" s="125"/>
      <c r="AC807" s="125"/>
      <c r="AD807" s="125"/>
      <c r="AE807" s="125"/>
      <c r="AF807" s="125"/>
      <c r="AG807" s="125"/>
      <c r="AH807" s="125"/>
      <c r="AI807" s="125"/>
      <c r="AJ807" s="1"/>
    </row>
    <row r="808" ht="24.0" customHeight="1">
      <c r="A808" s="1"/>
      <c r="B808" s="126"/>
      <c r="C808" s="94"/>
      <c r="D808" s="1"/>
      <c r="E808" s="125"/>
      <c r="F808" s="125"/>
      <c r="G808" s="125"/>
      <c r="H808" s="125"/>
      <c r="I808" s="125"/>
      <c r="J808" s="125"/>
      <c r="K808" s="125"/>
      <c r="L808" s="125"/>
      <c r="M808" s="125"/>
      <c r="N808" s="125"/>
      <c r="O808" s="125"/>
      <c r="P808" s="125"/>
      <c r="Q808" s="125"/>
      <c r="R808" s="125"/>
      <c r="S808" s="125"/>
      <c r="T808" s="125"/>
      <c r="U808" s="125"/>
      <c r="V808" s="125"/>
      <c r="W808" s="125"/>
      <c r="X808" s="125"/>
      <c r="Y808" s="125"/>
      <c r="Z808" s="125"/>
      <c r="AA808" s="125"/>
      <c r="AB808" s="125"/>
      <c r="AC808" s="125"/>
      <c r="AD808" s="125"/>
      <c r="AE808" s="125"/>
      <c r="AF808" s="125"/>
      <c r="AG808" s="125"/>
      <c r="AH808" s="125"/>
      <c r="AI808" s="125"/>
      <c r="AJ808" s="1"/>
    </row>
    <row r="809" ht="24.0" customHeight="1">
      <c r="A809" s="1"/>
      <c r="B809" s="126"/>
      <c r="C809" s="94"/>
      <c r="D809" s="1"/>
      <c r="E809" s="125"/>
      <c r="F809" s="125"/>
      <c r="G809" s="125"/>
      <c r="H809" s="125"/>
      <c r="I809" s="125"/>
      <c r="J809" s="125"/>
      <c r="K809" s="125"/>
      <c r="L809" s="125"/>
      <c r="M809" s="125"/>
      <c r="N809" s="125"/>
      <c r="O809" s="125"/>
      <c r="P809" s="125"/>
      <c r="Q809" s="125"/>
      <c r="R809" s="125"/>
      <c r="S809" s="125"/>
      <c r="T809" s="125"/>
      <c r="U809" s="125"/>
      <c r="V809" s="125"/>
      <c r="W809" s="125"/>
      <c r="X809" s="125"/>
      <c r="Y809" s="125"/>
      <c r="Z809" s="125"/>
      <c r="AA809" s="125"/>
      <c r="AB809" s="125"/>
      <c r="AC809" s="125"/>
      <c r="AD809" s="125"/>
      <c r="AE809" s="125"/>
      <c r="AF809" s="125"/>
      <c r="AG809" s="125"/>
      <c r="AH809" s="125"/>
      <c r="AI809" s="125"/>
      <c r="AJ809" s="1"/>
    </row>
    <row r="810" ht="24.0" customHeight="1">
      <c r="A810" s="1"/>
      <c r="B810" s="126"/>
      <c r="C810" s="94"/>
      <c r="D810" s="1"/>
      <c r="E810" s="125"/>
      <c r="F810" s="125"/>
      <c r="G810" s="125"/>
      <c r="H810" s="125"/>
      <c r="I810" s="125"/>
      <c r="J810" s="125"/>
      <c r="K810" s="125"/>
      <c r="L810" s="125"/>
      <c r="M810" s="125"/>
      <c r="N810" s="125"/>
      <c r="O810" s="125"/>
      <c r="P810" s="125"/>
      <c r="Q810" s="125"/>
      <c r="R810" s="125"/>
      <c r="S810" s="125"/>
      <c r="T810" s="125"/>
      <c r="U810" s="125"/>
      <c r="V810" s="125"/>
      <c r="W810" s="125"/>
      <c r="X810" s="125"/>
      <c r="Y810" s="125"/>
      <c r="Z810" s="125"/>
      <c r="AA810" s="125"/>
      <c r="AB810" s="125"/>
      <c r="AC810" s="125"/>
      <c r="AD810" s="125"/>
      <c r="AE810" s="125"/>
      <c r="AF810" s="125"/>
      <c r="AG810" s="125"/>
      <c r="AH810" s="125"/>
      <c r="AI810" s="125"/>
      <c r="AJ810" s="1"/>
    </row>
    <row r="811" ht="24.0" customHeight="1">
      <c r="A811" s="1"/>
      <c r="B811" s="126"/>
      <c r="C811" s="94"/>
      <c r="D811" s="1"/>
      <c r="E811" s="125"/>
      <c r="F811" s="125"/>
      <c r="G811" s="125"/>
      <c r="H811" s="125"/>
      <c r="I811" s="125"/>
      <c r="J811" s="125"/>
      <c r="K811" s="125"/>
      <c r="L811" s="125"/>
      <c r="M811" s="125"/>
      <c r="N811" s="125"/>
      <c r="O811" s="125"/>
      <c r="P811" s="125"/>
      <c r="Q811" s="125"/>
      <c r="R811" s="125"/>
      <c r="S811" s="125"/>
      <c r="T811" s="125"/>
      <c r="U811" s="125"/>
      <c r="V811" s="125"/>
      <c r="W811" s="125"/>
      <c r="X811" s="125"/>
      <c r="Y811" s="125"/>
      <c r="Z811" s="125"/>
      <c r="AA811" s="125"/>
      <c r="AB811" s="125"/>
      <c r="AC811" s="125"/>
      <c r="AD811" s="125"/>
      <c r="AE811" s="125"/>
      <c r="AF811" s="125"/>
      <c r="AG811" s="125"/>
      <c r="AH811" s="125"/>
      <c r="AI811" s="125"/>
      <c r="AJ811" s="1"/>
    </row>
    <row r="812" ht="24.0" customHeight="1">
      <c r="A812" s="1"/>
      <c r="B812" s="126"/>
      <c r="C812" s="94"/>
      <c r="D812" s="1"/>
      <c r="E812" s="125"/>
      <c r="F812" s="125"/>
      <c r="G812" s="125"/>
      <c r="H812" s="125"/>
      <c r="I812" s="125"/>
      <c r="J812" s="125"/>
      <c r="K812" s="125"/>
      <c r="L812" s="125"/>
      <c r="M812" s="125"/>
      <c r="N812" s="125"/>
      <c r="O812" s="125"/>
      <c r="P812" s="125"/>
      <c r="Q812" s="125"/>
      <c r="R812" s="125"/>
      <c r="S812" s="125"/>
      <c r="T812" s="125"/>
      <c r="U812" s="125"/>
      <c r="V812" s="125"/>
      <c r="W812" s="125"/>
      <c r="X812" s="125"/>
      <c r="Y812" s="125"/>
      <c r="Z812" s="125"/>
      <c r="AA812" s="125"/>
      <c r="AB812" s="125"/>
      <c r="AC812" s="125"/>
      <c r="AD812" s="125"/>
      <c r="AE812" s="125"/>
      <c r="AF812" s="125"/>
      <c r="AG812" s="125"/>
      <c r="AH812" s="125"/>
      <c r="AI812" s="125"/>
      <c r="AJ812" s="1"/>
    </row>
    <row r="813" ht="24.0" customHeight="1">
      <c r="A813" s="1"/>
      <c r="B813" s="126"/>
      <c r="C813" s="94"/>
      <c r="D813" s="1"/>
      <c r="E813" s="125"/>
      <c r="F813" s="125"/>
      <c r="G813" s="125"/>
      <c r="H813" s="125"/>
      <c r="I813" s="125"/>
      <c r="J813" s="125"/>
      <c r="K813" s="125"/>
      <c r="L813" s="125"/>
      <c r="M813" s="125"/>
      <c r="N813" s="125"/>
      <c r="O813" s="125"/>
      <c r="P813" s="125"/>
      <c r="Q813" s="125"/>
      <c r="R813" s="125"/>
      <c r="S813" s="125"/>
      <c r="T813" s="125"/>
      <c r="U813" s="125"/>
      <c r="V813" s="125"/>
      <c r="W813" s="125"/>
      <c r="X813" s="125"/>
      <c r="Y813" s="125"/>
      <c r="Z813" s="125"/>
      <c r="AA813" s="125"/>
      <c r="AB813" s="125"/>
      <c r="AC813" s="125"/>
      <c r="AD813" s="125"/>
      <c r="AE813" s="125"/>
      <c r="AF813" s="125"/>
      <c r="AG813" s="125"/>
      <c r="AH813" s="125"/>
      <c r="AI813" s="125"/>
      <c r="AJ813" s="1"/>
    </row>
    <row r="814" ht="24.0" customHeight="1">
      <c r="A814" s="1"/>
      <c r="B814" s="126"/>
      <c r="C814" s="94"/>
      <c r="D814" s="1"/>
      <c r="E814" s="125"/>
      <c r="F814" s="125"/>
      <c r="G814" s="125"/>
      <c r="H814" s="125"/>
      <c r="I814" s="125"/>
      <c r="J814" s="125"/>
      <c r="K814" s="125"/>
      <c r="L814" s="125"/>
      <c r="M814" s="125"/>
      <c r="N814" s="125"/>
      <c r="O814" s="125"/>
      <c r="P814" s="125"/>
      <c r="Q814" s="125"/>
      <c r="R814" s="125"/>
      <c r="S814" s="125"/>
      <c r="T814" s="125"/>
      <c r="U814" s="125"/>
      <c r="V814" s="125"/>
      <c r="W814" s="125"/>
      <c r="X814" s="125"/>
      <c r="Y814" s="125"/>
      <c r="Z814" s="125"/>
      <c r="AA814" s="125"/>
      <c r="AB814" s="125"/>
      <c r="AC814" s="125"/>
      <c r="AD814" s="125"/>
      <c r="AE814" s="125"/>
      <c r="AF814" s="125"/>
      <c r="AG814" s="125"/>
      <c r="AH814" s="125"/>
      <c r="AI814" s="125"/>
      <c r="AJ814" s="1"/>
    </row>
    <row r="815" ht="24.0" customHeight="1">
      <c r="A815" s="1"/>
      <c r="B815" s="126"/>
      <c r="C815" s="94"/>
      <c r="D815" s="1"/>
      <c r="E815" s="125"/>
      <c r="F815" s="125"/>
      <c r="G815" s="125"/>
      <c r="H815" s="125"/>
      <c r="I815" s="125"/>
      <c r="J815" s="125"/>
      <c r="K815" s="125"/>
      <c r="L815" s="125"/>
      <c r="M815" s="125"/>
      <c r="N815" s="125"/>
      <c r="O815" s="125"/>
      <c r="P815" s="125"/>
      <c r="Q815" s="125"/>
      <c r="R815" s="125"/>
      <c r="S815" s="125"/>
      <c r="T815" s="125"/>
      <c r="U815" s="125"/>
      <c r="V815" s="125"/>
      <c r="W815" s="125"/>
      <c r="X815" s="125"/>
      <c r="Y815" s="125"/>
      <c r="Z815" s="125"/>
      <c r="AA815" s="125"/>
      <c r="AB815" s="125"/>
      <c r="AC815" s="125"/>
      <c r="AD815" s="125"/>
      <c r="AE815" s="125"/>
      <c r="AF815" s="125"/>
      <c r="AG815" s="125"/>
      <c r="AH815" s="125"/>
      <c r="AI815" s="125"/>
      <c r="AJ815" s="1"/>
    </row>
    <row r="816" ht="24.0" customHeight="1">
      <c r="A816" s="1"/>
      <c r="B816" s="126"/>
      <c r="C816" s="94"/>
      <c r="D816" s="1"/>
      <c r="E816" s="125"/>
      <c r="F816" s="125"/>
      <c r="G816" s="125"/>
      <c r="H816" s="125"/>
      <c r="I816" s="125"/>
      <c r="J816" s="125"/>
      <c r="K816" s="125"/>
      <c r="L816" s="125"/>
      <c r="M816" s="125"/>
      <c r="N816" s="125"/>
      <c r="O816" s="125"/>
      <c r="P816" s="125"/>
      <c r="Q816" s="125"/>
      <c r="R816" s="125"/>
      <c r="S816" s="125"/>
      <c r="T816" s="125"/>
      <c r="U816" s="125"/>
      <c r="V816" s="125"/>
      <c r="W816" s="125"/>
      <c r="X816" s="125"/>
      <c r="Y816" s="125"/>
      <c r="Z816" s="125"/>
      <c r="AA816" s="125"/>
      <c r="AB816" s="125"/>
      <c r="AC816" s="125"/>
      <c r="AD816" s="125"/>
      <c r="AE816" s="125"/>
      <c r="AF816" s="125"/>
      <c r="AG816" s="125"/>
      <c r="AH816" s="125"/>
      <c r="AI816" s="125"/>
      <c r="AJ816" s="1"/>
    </row>
    <row r="817" ht="24.0" customHeight="1">
      <c r="A817" s="1"/>
      <c r="B817" s="126"/>
      <c r="C817" s="94"/>
      <c r="D817" s="1"/>
      <c r="E817" s="125"/>
      <c r="F817" s="125"/>
      <c r="G817" s="125"/>
      <c r="H817" s="125"/>
      <c r="I817" s="125"/>
      <c r="J817" s="125"/>
      <c r="K817" s="125"/>
      <c r="L817" s="125"/>
      <c r="M817" s="125"/>
      <c r="N817" s="125"/>
      <c r="O817" s="125"/>
      <c r="P817" s="125"/>
      <c r="Q817" s="125"/>
      <c r="R817" s="125"/>
      <c r="S817" s="125"/>
      <c r="T817" s="125"/>
      <c r="U817" s="125"/>
      <c r="V817" s="125"/>
      <c r="W817" s="125"/>
      <c r="X817" s="125"/>
      <c r="Y817" s="125"/>
      <c r="Z817" s="125"/>
      <c r="AA817" s="125"/>
      <c r="AB817" s="125"/>
      <c r="AC817" s="125"/>
      <c r="AD817" s="125"/>
      <c r="AE817" s="125"/>
      <c r="AF817" s="125"/>
      <c r="AG817" s="125"/>
      <c r="AH817" s="125"/>
      <c r="AI817" s="125"/>
      <c r="AJ817" s="1"/>
    </row>
    <row r="818" ht="24.0" customHeight="1">
      <c r="A818" s="1"/>
      <c r="B818" s="126"/>
      <c r="C818" s="94"/>
      <c r="D818" s="1"/>
      <c r="E818" s="125"/>
      <c r="F818" s="125"/>
      <c r="G818" s="125"/>
      <c r="H818" s="125"/>
      <c r="I818" s="125"/>
      <c r="J818" s="125"/>
      <c r="K818" s="125"/>
      <c r="L818" s="125"/>
      <c r="M818" s="125"/>
      <c r="N818" s="125"/>
      <c r="O818" s="125"/>
      <c r="P818" s="125"/>
      <c r="Q818" s="125"/>
      <c r="R818" s="125"/>
      <c r="S818" s="125"/>
      <c r="T818" s="125"/>
      <c r="U818" s="125"/>
      <c r="V818" s="125"/>
      <c r="W818" s="125"/>
      <c r="X818" s="125"/>
      <c r="Y818" s="125"/>
      <c r="Z818" s="125"/>
      <c r="AA818" s="125"/>
      <c r="AB818" s="125"/>
      <c r="AC818" s="125"/>
      <c r="AD818" s="125"/>
      <c r="AE818" s="125"/>
      <c r="AF818" s="125"/>
      <c r="AG818" s="125"/>
      <c r="AH818" s="125"/>
      <c r="AI818" s="125"/>
      <c r="AJ818" s="1"/>
    </row>
    <row r="819" ht="24.0" customHeight="1">
      <c r="A819" s="1"/>
      <c r="B819" s="126"/>
      <c r="C819" s="94"/>
      <c r="D819" s="1"/>
      <c r="E819" s="125"/>
      <c r="F819" s="125"/>
      <c r="G819" s="125"/>
      <c r="H819" s="125"/>
      <c r="I819" s="125"/>
      <c r="J819" s="125"/>
      <c r="K819" s="125"/>
      <c r="L819" s="125"/>
      <c r="M819" s="125"/>
      <c r="N819" s="125"/>
      <c r="O819" s="125"/>
      <c r="P819" s="125"/>
      <c r="Q819" s="125"/>
      <c r="R819" s="125"/>
      <c r="S819" s="125"/>
      <c r="T819" s="125"/>
      <c r="U819" s="125"/>
      <c r="V819" s="125"/>
      <c r="W819" s="125"/>
      <c r="X819" s="125"/>
      <c r="Y819" s="125"/>
      <c r="Z819" s="125"/>
      <c r="AA819" s="125"/>
      <c r="AB819" s="125"/>
      <c r="AC819" s="125"/>
      <c r="AD819" s="125"/>
      <c r="AE819" s="125"/>
      <c r="AF819" s="125"/>
      <c r="AG819" s="125"/>
      <c r="AH819" s="125"/>
      <c r="AI819" s="125"/>
      <c r="AJ819" s="1"/>
    </row>
    <row r="820" ht="24.0" customHeight="1">
      <c r="A820" s="1"/>
      <c r="B820" s="126"/>
      <c r="C820" s="94"/>
      <c r="D820" s="1"/>
      <c r="E820" s="125"/>
      <c r="F820" s="125"/>
      <c r="G820" s="125"/>
      <c r="H820" s="125"/>
      <c r="I820" s="125"/>
      <c r="J820" s="125"/>
      <c r="K820" s="125"/>
      <c r="L820" s="125"/>
      <c r="M820" s="125"/>
      <c r="N820" s="125"/>
      <c r="O820" s="125"/>
      <c r="P820" s="125"/>
      <c r="Q820" s="125"/>
      <c r="R820" s="125"/>
      <c r="S820" s="125"/>
      <c r="T820" s="125"/>
      <c r="U820" s="125"/>
      <c r="V820" s="125"/>
      <c r="W820" s="125"/>
      <c r="X820" s="125"/>
      <c r="Y820" s="125"/>
      <c r="Z820" s="125"/>
      <c r="AA820" s="125"/>
      <c r="AB820" s="125"/>
      <c r="AC820" s="125"/>
      <c r="AD820" s="125"/>
      <c r="AE820" s="125"/>
      <c r="AF820" s="125"/>
      <c r="AG820" s="125"/>
      <c r="AH820" s="125"/>
      <c r="AI820" s="125"/>
      <c r="AJ820" s="1"/>
    </row>
    <row r="821" ht="24.0" customHeight="1">
      <c r="A821" s="1"/>
      <c r="B821" s="126"/>
      <c r="C821" s="94"/>
      <c r="D821" s="1"/>
      <c r="E821" s="125"/>
      <c r="F821" s="125"/>
      <c r="G821" s="125"/>
      <c r="H821" s="125"/>
      <c r="I821" s="125"/>
      <c r="J821" s="125"/>
      <c r="K821" s="125"/>
      <c r="L821" s="125"/>
      <c r="M821" s="125"/>
      <c r="N821" s="125"/>
      <c r="O821" s="125"/>
      <c r="P821" s="125"/>
      <c r="Q821" s="125"/>
      <c r="R821" s="125"/>
      <c r="S821" s="125"/>
      <c r="T821" s="125"/>
      <c r="U821" s="125"/>
      <c r="V821" s="125"/>
      <c r="W821" s="125"/>
      <c r="X821" s="125"/>
      <c r="Y821" s="125"/>
      <c r="Z821" s="125"/>
      <c r="AA821" s="125"/>
      <c r="AB821" s="125"/>
      <c r="AC821" s="125"/>
      <c r="AD821" s="125"/>
      <c r="AE821" s="125"/>
      <c r="AF821" s="125"/>
      <c r="AG821" s="125"/>
      <c r="AH821" s="125"/>
      <c r="AI821" s="125"/>
      <c r="AJ821" s="1"/>
    </row>
    <row r="822" ht="24.0" customHeight="1">
      <c r="A822" s="1"/>
      <c r="B822" s="126"/>
      <c r="C822" s="94"/>
      <c r="D822" s="1"/>
      <c r="E822" s="125"/>
      <c r="F822" s="125"/>
      <c r="G822" s="125"/>
      <c r="H822" s="125"/>
      <c r="I822" s="125"/>
      <c r="J822" s="125"/>
      <c r="K822" s="125"/>
      <c r="L822" s="125"/>
      <c r="M822" s="125"/>
      <c r="N822" s="125"/>
      <c r="O822" s="125"/>
      <c r="P822" s="125"/>
      <c r="Q822" s="125"/>
      <c r="R822" s="125"/>
      <c r="S822" s="125"/>
      <c r="T822" s="125"/>
      <c r="U822" s="125"/>
      <c r="V822" s="125"/>
      <c r="W822" s="125"/>
      <c r="X822" s="125"/>
      <c r="Y822" s="125"/>
      <c r="Z822" s="125"/>
      <c r="AA822" s="125"/>
      <c r="AB822" s="125"/>
      <c r="AC822" s="125"/>
      <c r="AD822" s="125"/>
      <c r="AE822" s="125"/>
      <c r="AF822" s="125"/>
      <c r="AG822" s="125"/>
      <c r="AH822" s="125"/>
      <c r="AI822" s="125"/>
      <c r="AJ822" s="1"/>
    </row>
    <row r="823" ht="24.0" customHeight="1">
      <c r="A823" s="1"/>
      <c r="B823" s="126"/>
      <c r="C823" s="94"/>
      <c r="D823" s="1"/>
      <c r="E823" s="125"/>
      <c r="F823" s="125"/>
      <c r="G823" s="125"/>
      <c r="H823" s="125"/>
      <c r="I823" s="125"/>
      <c r="J823" s="125"/>
      <c r="K823" s="125"/>
      <c r="L823" s="125"/>
      <c r="M823" s="125"/>
      <c r="N823" s="125"/>
      <c r="O823" s="125"/>
      <c r="P823" s="125"/>
      <c r="Q823" s="125"/>
      <c r="R823" s="125"/>
      <c r="S823" s="125"/>
      <c r="T823" s="125"/>
      <c r="U823" s="125"/>
      <c r="V823" s="125"/>
      <c r="W823" s="125"/>
      <c r="X823" s="125"/>
      <c r="Y823" s="125"/>
      <c r="Z823" s="125"/>
      <c r="AA823" s="125"/>
      <c r="AB823" s="125"/>
      <c r="AC823" s="125"/>
      <c r="AD823" s="125"/>
      <c r="AE823" s="125"/>
      <c r="AF823" s="125"/>
      <c r="AG823" s="125"/>
      <c r="AH823" s="125"/>
      <c r="AI823" s="125"/>
      <c r="AJ823" s="1"/>
    </row>
    <row r="824" ht="24.0" customHeight="1">
      <c r="A824" s="1"/>
      <c r="B824" s="126"/>
      <c r="C824" s="94"/>
      <c r="D824" s="1"/>
      <c r="E824" s="125"/>
      <c r="F824" s="125"/>
      <c r="G824" s="125"/>
      <c r="H824" s="125"/>
      <c r="I824" s="125"/>
      <c r="J824" s="125"/>
      <c r="K824" s="125"/>
      <c r="L824" s="125"/>
      <c r="M824" s="125"/>
      <c r="N824" s="125"/>
      <c r="O824" s="125"/>
      <c r="P824" s="125"/>
      <c r="Q824" s="125"/>
      <c r="R824" s="125"/>
      <c r="S824" s="125"/>
      <c r="T824" s="125"/>
      <c r="U824" s="125"/>
      <c r="V824" s="125"/>
      <c r="W824" s="125"/>
      <c r="X824" s="125"/>
      <c r="Y824" s="125"/>
      <c r="Z824" s="125"/>
      <c r="AA824" s="125"/>
      <c r="AB824" s="125"/>
      <c r="AC824" s="125"/>
      <c r="AD824" s="125"/>
      <c r="AE824" s="125"/>
      <c r="AF824" s="125"/>
      <c r="AG824" s="125"/>
      <c r="AH824" s="125"/>
      <c r="AI824" s="125"/>
      <c r="AJ824" s="1"/>
    </row>
    <row r="825" ht="24.0" customHeight="1">
      <c r="A825" s="1"/>
      <c r="B825" s="126"/>
      <c r="C825" s="94"/>
      <c r="D825" s="1"/>
      <c r="E825" s="125"/>
      <c r="F825" s="125"/>
      <c r="G825" s="125"/>
      <c r="H825" s="125"/>
      <c r="I825" s="125"/>
      <c r="J825" s="125"/>
      <c r="K825" s="125"/>
      <c r="L825" s="125"/>
      <c r="M825" s="125"/>
      <c r="N825" s="125"/>
      <c r="O825" s="125"/>
      <c r="P825" s="125"/>
      <c r="Q825" s="125"/>
      <c r="R825" s="125"/>
      <c r="S825" s="125"/>
      <c r="T825" s="125"/>
      <c r="U825" s="125"/>
      <c r="V825" s="125"/>
      <c r="W825" s="125"/>
      <c r="X825" s="125"/>
      <c r="Y825" s="125"/>
      <c r="Z825" s="125"/>
      <c r="AA825" s="125"/>
      <c r="AB825" s="125"/>
      <c r="AC825" s="125"/>
      <c r="AD825" s="125"/>
      <c r="AE825" s="125"/>
      <c r="AF825" s="125"/>
      <c r="AG825" s="125"/>
      <c r="AH825" s="125"/>
      <c r="AI825" s="125"/>
      <c r="AJ825" s="1"/>
    </row>
    <row r="826" ht="24.0" customHeight="1">
      <c r="A826" s="1"/>
      <c r="B826" s="126"/>
      <c r="C826" s="94"/>
      <c r="D826" s="1"/>
      <c r="E826" s="125"/>
      <c r="F826" s="125"/>
      <c r="G826" s="125"/>
      <c r="H826" s="125"/>
      <c r="I826" s="125"/>
      <c r="J826" s="125"/>
      <c r="K826" s="125"/>
      <c r="L826" s="125"/>
      <c r="M826" s="125"/>
      <c r="N826" s="125"/>
      <c r="O826" s="125"/>
      <c r="P826" s="125"/>
      <c r="Q826" s="125"/>
      <c r="R826" s="125"/>
      <c r="S826" s="125"/>
      <c r="T826" s="125"/>
      <c r="U826" s="125"/>
      <c r="V826" s="125"/>
      <c r="W826" s="125"/>
      <c r="X826" s="125"/>
      <c r="Y826" s="125"/>
      <c r="Z826" s="125"/>
      <c r="AA826" s="125"/>
      <c r="AB826" s="125"/>
      <c r="AC826" s="125"/>
      <c r="AD826" s="125"/>
      <c r="AE826" s="125"/>
      <c r="AF826" s="125"/>
      <c r="AG826" s="125"/>
      <c r="AH826" s="125"/>
      <c r="AI826" s="125"/>
      <c r="AJ826" s="1"/>
    </row>
    <row r="827" ht="24.0" customHeight="1">
      <c r="A827" s="1"/>
      <c r="B827" s="126"/>
      <c r="C827" s="94"/>
      <c r="D827" s="1"/>
      <c r="E827" s="125"/>
      <c r="F827" s="125"/>
      <c r="G827" s="125"/>
      <c r="H827" s="125"/>
      <c r="I827" s="125"/>
      <c r="J827" s="125"/>
      <c r="K827" s="125"/>
      <c r="L827" s="125"/>
      <c r="M827" s="125"/>
      <c r="N827" s="125"/>
      <c r="O827" s="125"/>
      <c r="P827" s="125"/>
      <c r="Q827" s="125"/>
      <c r="R827" s="125"/>
      <c r="S827" s="125"/>
      <c r="T827" s="125"/>
      <c r="U827" s="125"/>
      <c r="V827" s="125"/>
      <c r="W827" s="125"/>
      <c r="X827" s="125"/>
      <c r="Y827" s="125"/>
      <c r="Z827" s="125"/>
      <c r="AA827" s="125"/>
      <c r="AB827" s="125"/>
      <c r="AC827" s="125"/>
      <c r="AD827" s="125"/>
      <c r="AE827" s="125"/>
      <c r="AF827" s="125"/>
      <c r="AG827" s="125"/>
      <c r="AH827" s="125"/>
      <c r="AI827" s="125"/>
      <c r="AJ827" s="1"/>
    </row>
    <row r="828" ht="24.0" customHeight="1">
      <c r="A828" s="1"/>
      <c r="B828" s="126"/>
      <c r="C828" s="94"/>
      <c r="D828" s="1"/>
      <c r="E828" s="125"/>
      <c r="F828" s="125"/>
      <c r="G828" s="125"/>
      <c r="H828" s="125"/>
      <c r="I828" s="125"/>
      <c r="J828" s="125"/>
      <c r="K828" s="125"/>
      <c r="L828" s="125"/>
      <c r="M828" s="125"/>
      <c r="N828" s="125"/>
      <c r="O828" s="125"/>
      <c r="P828" s="125"/>
      <c r="Q828" s="125"/>
      <c r="R828" s="125"/>
      <c r="S828" s="125"/>
      <c r="T828" s="125"/>
      <c r="U828" s="125"/>
      <c r="V828" s="125"/>
      <c r="W828" s="125"/>
      <c r="X828" s="125"/>
      <c r="Y828" s="125"/>
      <c r="Z828" s="125"/>
      <c r="AA828" s="125"/>
      <c r="AB828" s="125"/>
      <c r="AC828" s="125"/>
      <c r="AD828" s="125"/>
      <c r="AE828" s="125"/>
      <c r="AF828" s="125"/>
      <c r="AG828" s="125"/>
      <c r="AH828" s="125"/>
      <c r="AI828" s="125"/>
      <c r="AJ828" s="1"/>
    </row>
    <row r="829" ht="24.0" customHeight="1">
      <c r="A829" s="1"/>
      <c r="B829" s="126"/>
      <c r="C829" s="94"/>
      <c r="D829" s="1"/>
      <c r="E829" s="125"/>
      <c r="F829" s="125"/>
      <c r="G829" s="125"/>
      <c r="H829" s="125"/>
      <c r="I829" s="125"/>
      <c r="J829" s="125"/>
      <c r="K829" s="125"/>
      <c r="L829" s="125"/>
      <c r="M829" s="125"/>
      <c r="N829" s="125"/>
      <c r="O829" s="125"/>
      <c r="P829" s="125"/>
      <c r="Q829" s="125"/>
      <c r="R829" s="125"/>
      <c r="S829" s="125"/>
      <c r="T829" s="125"/>
      <c r="U829" s="125"/>
      <c r="V829" s="125"/>
      <c r="W829" s="125"/>
      <c r="X829" s="125"/>
      <c r="Y829" s="125"/>
      <c r="Z829" s="125"/>
      <c r="AA829" s="125"/>
      <c r="AB829" s="125"/>
      <c r="AC829" s="125"/>
      <c r="AD829" s="125"/>
      <c r="AE829" s="125"/>
      <c r="AF829" s="125"/>
      <c r="AG829" s="125"/>
      <c r="AH829" s="125"/>
      <c r="AI829" s="125"/>
      <c r="AJ829" s="1"/>
    </row>
    <row r="830" ht="24.0" customHeight="1">
      <c r="A830" s="1"/>
      <c r="B830" s="126"/>
      <c r="C830" s="94"/>
      <c r="D830" s="1"/>
      <c r="E830" s="125"/>
      <c r="F830" s="125"/>
      <c r="G830" s="125"/>
      <c r="H830" s="125"/>
      <c r="I830" s="125"/>
      <c r="J830" s="125"/>
      <c r="K830" s="125"/>
      <c r="L830" s="125"/>
      <c r="M830" s="125"/>
      <c r="N830" s="125"/>
      <c r="O830" s="125"/>
      <c r="P830" s="125"/>
      <c r="Q830" s="125"/>
      <c r="R830" s="125"/>
      <c r="S830" s="125"/>
      <c r="T830" s="125"/>
      <c r="U830" s="125"/>
      <c r="V830" s="125"/>
      <c r="W830" s="125"/>
      <c r="X830" s="125"/>
      <c r="Y830" s="125"/>
      <c r="Z830" s="125"/>
      <c r="AA830" s="125"/>
      <c r="AB830" s="125"/>
      <c r="AC830" s="125"/>
      <c r="AD830" s="125"/>
      <c r="AE830" s="125"/>
      <c r="AF830" s="125"/>
      <c r="AG830" s="125"/>
      <c r="AH830" s="125"/>
      <c r="AI830" s="125"/>
      <c r="AJ830" s="1"/>
    </row>
    <row r="831" ht="24.0" customHeight="1">
      <c r="A831" s="1"/>
      <c r="B831" s="126"/>
      <c r="C831" s="94"/>
      <c r="D831" s="1"/>
      <c r="E831" s="125"/>
      <c r="F831" s="125"/>
      <c r="G831" s="125"/>
      <c r="H831" s="125"/>
      <c r="I831" s="125"/>
      <c r="J831" s="125"/>
      <c r="K831" s="125"/>
      <c r="L831" s="125"/>
      <c r="M831" s="125"/>
      <c r="N831" s="125"/>
      <c r="O831" s="125"/>
      <c r="P831" s="125"/>
      <c r="Q831" s="125"/>
      <c r="R831" s="125"/>
      <c r="S831" s="125"/>
      <c r="T831" s="125"/>
      <c r="U831" s="125"/>
      <c r="V831" s="125"/>
      <c r="W831" s="125"/>
      <c r="X831" s="125"/>
      <c r="Y831" s="125"/>
      <c r="Z831" s="125"/>
      <c r="AA831" s="125"/>
      <c r="AB831" s="125"/>
      <c r="AC831" s="125"/>
      <c r="AD831" s="125"/>
      <c r="AE831" s="125"/>
      <c r="AF831" s="125"/>
      <c r="AG831" s="125"/>
      <c r="AH831" s="125"/>
      <c r="AI831" s="125"/>
      <c r="AJ831" s="1"/>
    </row>
    <row r="832" ht="24.0" customHeight="1">
      <c r="A832" s="1"/>
      <c r="B832" s="126"/>
      <c r="C832" s="94"/>
      <c r="D832" s="1"/>
      <c r="E832" s="125"/>
      <c r="F832" s="125"/>
      <c r="G832" s="125"/>
      <c r="H832" s="125"/>
      <c r="I832" s="125"/>
      <c r="J832" s="125"/>
      <c r="K832" s="125"/>
      <c r="L832" s="125"/>
      <c r="M832" s="125"/>
      <c r="N832" s="125"/>
      <c r="O832" s="125"/>
      <c r="P832" s="125"/>
      <c r="Q832" s="125"/>
      <c r="R832" s="125"/>
      <c r="S832" s="125"/>
      <c r="T832" s="125"/>
      <c r="U832" s="125"/>
      <c r="V832" s="125"/>
      <c r="W832" s="125"/>
      <c r="X832" s="125"/>
      <c r="Y832" s="125"/>
      <c r="Z832" s="125"/>
      <c r="AA832" s="125"/>
      <c r="AB832" s="125"/>
      <c r="AC832" s="125"/>
      <c r="AD832" s="125"/>
      <c r="AE832" s="125"/>
      <c r="AF832" s="125"/>
      <c r="AG832" s="125"/>
      <c r="AH832" s="125"/>
      <c r="AI832" s="125"/>
      <c r="AJ832" s="1"/>
    </row>
    <row r="833" ht="24.0" customHeight="1">
      <c r="A833" s="1"/>
      <c r="B833" s="126"/>
      <c r="C833" s="94"/>
      <c r="D833" s="1"/>
      <c r="E833" s="125"/>
      <c r="F833" s="125"/>
      <c r="G833" s="125"/>
      <c r="H833" s="125"/>
      <c r="I833" s="125"/>
      <c r="J833" s="125"/>
      <c r="K833" s="125"/>
      <c r="L833" s="125"/>
      <c r="M833" s="125"/>
      <c r="N833" s="125"/>
      <c r="O833" s="125"/>
      <c r="P833" s="125"/>
      <c r="Q833" s="125"/>
      <c r="R833" s="125"/>
      <c r="S833" s="125"/>
      <c r="T833" s="125"/>
      <c r="U833" s="125"/>
      <c r="V833" s="125"/>
      <c r="W833" s="125"/>
      <c r="X833" s="125"/>
      <c r="Y833" s="125"/>
      <c r="Z833" s="125"/>
      <c r="AA833" s="125"/>
      <c r="AB833" s="125"/>
      <c r="AC833" s="125"/>
      <c r="AD833" s="125"/>
      <c r="AE833" s="125"/>
      <c r="AF833" s="125"/>
      <c r="AG833" s="125"/>
      <c r="AH833" s="125"/>
      <c r="AI833" s="125"/>
      <c r="AJ833" s="1"/>
    </row>
    <row r="834" ht="24.0" customHeight="1">
      <c r="A834" s="1"/>
      <c r="B834" s="126"/>
      <c r="C834" s="94"/>
      <c r="D834" s="1"/>
      <c r="E834" s="125"/>
      <c r="F834" s="125"/>
      <c r="G834" s="125"/>
      <c r="H834" s="125"/>
      <c r="I834" s="125"/>
      <c r="J834" s="125"/>
      <c r="K834" s="125"/>
      <c r="L834" s="125"/>
      <c r="M834" s="125"/>
      <c r="N834" s="125"/>
      <c r="O834" s="125"/>
      <c r="P834" s="125"/>
      <c r="Q834" s="125"/>
      <c r="R834" s="125"/>
      <c r="S834" s="125"/>
      <c r="T834" s="125"/>
      <c r="U834" s="125"/>
      <c r="V834" s="125"/>
      <c r="W834" s="125"/>
      <c r="X834" s="125"/>
      <c r="Y834" s="125"/>
      <c r="Z834" s="125"/>
      <c r="AA834" s="125"/>
      <c r="AB834" s="125"/>
      <c r="AC834" s="125"/>
      <c r="AD834" s="125"/>
      <c r="AE834" s="125"/>
      <c r="AF834" s="125"/>
      <c r="AG834" s="125"/>
      <c r="AH834" s="125"/>
      <c r="AI834" s="125"/>
      <c r="AJ834" s="1"/>
    </row>
    <row r="835" ht="24.0" customHeight="1">
      <c r="A835" s="1"/>
      <c r="B835" s="126"/>
      <c r="C835" s="94"/>
      <c r="D835" s="1"/>
      <c r="E835" s="125"/>
      <c r="F835" s="125"/>
      <c r="G835" s="125"/>
      <c r="H835" s="125"/>
      <c r="I835" s="125"/>
      <c r="J835" s="125"/>
      <c r="K835" s="125"/>
      <c r="L835" s="125"/>
      <c r="M835" s="125"/>
      <c r="N835" s="125"/>
      <c r="O835" s="125"/>
      <c r="P835" s="125"/>
      <c r="Q835" s="125"/>
      <c r="R835" s="125"/>
      <c r="S835" s="125"/>
      <c r="T835" s="125"/>
      <c r="U835" s="125"/>
      <c r="V835" s="125"/>
      <c r="W835" s="125"/>
      <c r="X835" s="125"/>
      <c r="Y835" s="125"/>
      <c r="Z835" s="125"/>
      <c r="AA835" s="125"/>
      <c r="AB835" s="125"/>
      <c r="AC835" s="125"/>
      <c r="AD835" s="125"/>
      <c r="AE835" s="125"/>
      <c r="AF835" s="125"/>
      <c r="AG835" s="125"/>
      <c r="AH835" s="125"/>
      <c r="AI835" s="125"/>
      <c r="AJ835" s="1"/>
    </row>
    <row r="836" ht="24.0" customHeight="1">
      <c r="A836" s="1"/>
      <c r="B836" s="126"/>
      <c r="C836" s="94"/>
      <c r="D836" s="1"/>
      <c r="E836" s="125"/>
      <c r="F836" s="125"/>
      <c r="G836" s="125"/>
      <c r="H836" s="125"/>
      <c r="I836" s="125"/>
      <c r="J836" s="125"/>
      <c r="K836" s="125"/>
      <c r="L836" s="125"/>
      <c r="M836" s="125"/>
      <c r="N836" s="125"/>
      <c r="O836" s="125"/>
      <c r="P836" s="125"/>
      <c r="Q836" s="125"/>
      <c r="R836" s="125"/>
      <c r="S836" s="125"/>
      <c r="T836" s="125"/>
      <c r="U836" s="125"/>
      <c r="V836" s="125"/>
      <c r="W836" s="125"/>
      <c r="X836" s="125"/>
      <c r="Y836" s="125"/>
      <c r="Z836" s="125"/>
      <c r="AA836" s="125"/>
      <c r="AB836" s="125"/>
      <c r="AC836" s="125"/>
      <c r="AD836" s="125"/>
      <c r="AE836" s="125"/>
      <c r="AF836" s="125"/>
      <c r="AG836" s="125"/>
      <c r="AH836" s="125"/>
      <c r="AI836" s="125"/>
      <c r="AJ836" s="1"/>
    </row>
    <row r="837" ht="24.0" customHeight="1">
      <c r="A837" s="1"/>
      <c r="B837" s="126"/>
      <c r="C837" s="94"/>
      <c r="D837" s="1"/>
      <c r="E837" s="125"/>
      <c r="F837" s="125"/>
      <c r="G837" s="125"/>
      <c r="H837" s="125"/>
      <c r="I837" s="125"/>
      <c r="J837" s="125"/>
      <c r="K837" s="125"/>
      <c r="L837" s="125"/>
      <c r="M837" s="125"/>
      <c r="N837" s="125"/>
      <c r="O837" s="125"/>
      <c r="P837" s="125"/>
      <c r="Q837" s="125"/>
      <c r="R837" s="125"/>
      <c r="S837" s="125"/>
      <c r="T837" s="125"/>
      <c r="U837" s="125"/>
      <c r="V837" s="125"/>
      <c r="W837" s="125"/>
      <c r="X837" s="125"/>
      <c r="Y837" s="125"/>
      <c r="Z837" s="125"/>
      <c r="AA837" s="125"/>
      <c r="AB837" s="125"/>
      <c r="AC837" s="125"/>
      <c r="AD837" s="125"/>
      <c r="AE837" s="125"/>
      <c r="AF837" s="125"/>
      <c r="AG837" s="125"/>
      <c r="AH837" s="125"/>
      <c r="AI837" s="125"/>
      <c r="AJ837" s="1"/>
    </row>
    <row r="838" ht="24.0" customHeight="1">
      <c r="A838" s="1"/>
      <c r="B838" s="126"/>
      <c r="C838" s="94"/>
      <c r="D838" s="1"/>
      <c r="E838" s="125"/>
      <c r="F838" s="125"/>
      <c r="G838" s="125"/>
      <c r="H838" s="125"/>
      <c r="I838" s="125"/>
      <c r="J838" s="125"/>
      <c r="K838" s="125"/>
      <c r="L838" s="125"/>
      <c r="M838" s="125"/>
      <c r="N838" s="125"/>
      <c r="O838" s="125"/>
      <c r="P838" s="125"/>
      <c r="Q838" s="125"/>
      <c r="R838" s="125"/>
      <c r="S838" s="125"/>
      <c r="T838" s="125"/>
      <c r="U838" s="125"/>
      <c r="V838" s="125"/>
      <c r="W838" s="125"/>
      <c r="X838" s="125"/>
      <c r="Y838" s="125"/>
      <c r="Z838" s="125"/>
      <c r="AA838" s="125"/>
      <c r="AB838" s="125"/>
      <c r="AC838" s="125"/>
      <c r="AD838" s="125"/>
      <c r="AE838" s="125"/>
      <c r="AF838" s="125"/>
      <c r="AG838" s="125"/>
      <c r="AH838" s="125"/>
      <c r="AI838" s="125"/>
      <c r="AJ838" s="1"/>
    </row>
    <row r="839" ht="24.0" customHeight="1">
      <c r="A839" s="1"/>
      <c r="B839" s="126"/>
      <c r="C839" s="94"/>
      <c r="D839" s="1"/>
      <c r="E839" s="125"/>
      <c r="F839" s="125"/>
      <c r="G839" s="125"/>
      <c r="H839" s="125"/>
      <c r="I839" s="125"/>
      <c r="J839" s="125"/>
      <c r="K839" s="125"/>
      <c r="L839" s="125"/>
      <c r="M839" s="125"/>
      <c r="N839" s="125"/>
      <c r="O839" s="125"/>
      <c r="P839" s="125"/>
      <c r="Q839" s="125"/>
      <c r="R839" s="125"/>
      <c r="S839" s="125"/>
      <c r="T839" s="125"/>
      <c r="U839" s="125"/>
      <c r="V839" s="125"/>
      <c r="W839" s="125"/>
      <c r="X839" s="125"/>
      <c r="Y839" s="125"/>
      <c r="Z839" s="125"/>
      <c r="AA839" s="125"/>
      <c r="AB839" s="125"/>
      <c r="AC839" s="125"/>
      <c r="AD839" s="125"/>
      <c r="AE839" s="125"/>
      <c r="AF839" s="125"/>
      <c r="AG839" s="125"/>
      <c r="AH839" s="125"/>
      <c r="AI839" s="125"/>
      <c r="AJ839" s="1"/>
    </row>
    <row r="840" ht="24.0" customHeight="1">
      <c r="A840" s="1"/>
      <c r="B840" s="126"/>
      <c r="C840" s="94"/>
      <c r="D840" s="1"/>
      <c r="E840" s="125"/>
      <c r="F840" s="125"/>
      <c r="G840" s="125"/>
      <c r="H840" s="125"/>
      <c r="I840" s="125"/>
      <c r="J840" s="125"/>
      <c r="K840" s="125"/>
      <c r="L840" s="125"/>
      <c r="M840" s="125"/>
      <c r="N840" s="125"/>
      <c r="O840" s="125"/>
      <c r="P840" s="125"/>
      <c r="Q840" s="125"/>
      <c r="R840" s="125"/>
      <c r="S840" s="125"/>
      <c r="T840" s="125"/>
      <c r="U840" s="125"/>
      <c r="V840" s="125"/>
      <c r="W840" s="125"/>
      <c r="X840" s="125"/>
      <c r="Y840" s="125"/>
      <c r="Z840" s="125"/>
      <c r="AA840" s="125"/>
      <c r="AB840" s="125"/>
      <c r="AC840" s="125"/>
      <c r="AD840" s="125"/>
      <c r="AE840" s="125"/>
      <c r="AF840" s="125"/>
      <c r="AG840" s="125"/>
      <c r="AH840" s="125"/>
      <c r="AI840" s="125"/>
      <c r="AJ840" s="1"/>
    </row>
    <row r="841" ht="24.0" customHeight="1">
      <c r="A841" s="1"/>
      <c r="B841" s="126"/>
      <c r="C841" s="94"/>
      <c r="D841" s="1"/>
      <c r="E841" s="125"/>
      <c r="F841" s="125"/>
      <c r="G841" s="125"/>
      <c r="H841" s="125"/>
      <c r="I841" s="125"/>
      <c r="J841" s="125"/>
      <c r="K841" s="125"/>
      <c r="L841" s="125"/>
      <c r="M841" s="125"/>
      <c r="N841" s="125"/>
      <c r="O841" s="125"/>
      <c r="P841" s="125"/>
      <c r="Q841" s="125"/>
      <c r="R841" s="125"/>
      <c r="S841" s="125"/>
      <c r="T841" s="125"/>
      <c r="U841" s="125"/>
      <c r="V841" s="125"/>
      <c r="W841" s="125"/>
      <c r="X841" s="125"/>
      <c r="Y841" s="125"/>
      <c r="Z841" s="125"/>
      <c r="AA841" s="125"/>
      <c r="AB841" s="125"/>
      <c r="AC841" s="125"/>
      <c r="AD841" s="125"/>
      <c r="AE841" s="125"/>
      <c r="AF841" s="125"/>
      <c r="AG841" s="125"/>
      <c r="AH841" s="125"/>
      <c r="AI841" s="125"/>
      <c r="AJ841" s="1"/>
    </row>
    <row r="842" ht="24.0" customHeight="1">
      <c r="A842" s="1"/>
      <c r="B842" s="126"/>
      <c r="C842" s="94"/>
      <c r="D842" s="1"/>
      <c r="E842" s="125"/>
      <c r="F842" s="125"/>
      <c r="G842" s="125"/>
      <c r="H842" s="125"/>
      <c r="I842" s="125"/>
      <c r="J842" s="125"/>
      <c r="K842" s="125"/>
      <c r="L842" s="125"/>
      <c r="M842" s="125"/>
      <c r="N842" s="125"/>
      <c r="O842" s="125"/>
      <c r="P842" s="125"/>
      <c r="Q842" s="125"/>
      <c r="R842" s="125"/>
      <c r="S842" s="125"/>
      <c r="T842" s="125"/>
      <c r="U842" s="125"/>
      <c r="V842" s="125"/>
      <c r="W842" s="125"/>
      <c r="X842" s="125"/>
      <c r="Y842" s="125"/>
      <c r="Z842" s="125"/>
      <c r="AA842" s="125"/>
      <c r="AB842" s="125"/>
      <c r="AC842" s="125"/>
      <c r="AD842" s="125"/>
      <c r="AE842" s="125"/>
      <c r="AF842" s="125"/>
      <c r="AG842" s="125"/>
      <c r="AH842" s="125"/>
      <c r="AI842" s="125"/>
      <c r="AJ842" s="1"/>
    </row>
    <row r="843" ht="24.0" customHeight="1">
      <c r="A843" s="1"/>
      <c r="B843" s="126"/>
      <c r="C843" s="94"/>
      <c r="D843" s="1"/>
      <c r="E843" s="125"/>
      <c r="F843" s="125"/>
      <c r="G843" s="125"/>
      <c r="H843" s="125"/>
      <c r="I843" s="125"/>
      <c r="J843" s="125"/>
      <c r="K843" s="125"/>
      <c r="L843" s="125"/>
      <c r="M843" s="125"/>
      <c r="N843" s="125"/>
      <c r="O843" s="125"/>
      <c r="P843" s="125"/>
      <c r="Q843" s="125"/>
      <c r="R843" s="125"/>
      <c r="S843" s="125"/>
      <c r="T843" s="125"/>
      <c r="U843" s="125"/>
      <c r="V843" s="125"/>
      <c r="W843" s="125"/>
      <c r="X843" s="125"/>
      <c r="Y843" s="125"/>
      <c r="Z843" s="125"/>
      <c r="AA843" s="125"/>
      <c r="AB843" s="125"/>
      <c r="AC843" s="125"/>
      <c r="AD843" s="125"/>
      <c r="AE843" s="125"/>
      <c r="AF843" s="125"/>
      <c r="AG843" s="125"/>
      <c r="AH843" s="125"/>
      <c r="AI843" s="125"/>
      <c r="AJ843" s="1"/>
    </row>
    <row r="844" ht="24.0" customHeight="1">
      <c r="A844" s="1"/>
      <c r="B844" s="126"/>
      <c r="C844" s="94"/>
      <c r="D844" s="1"/>
      <c r="E844" s="125"/>
      <c r="F844" s="125"/>
      <c r="G844" s="125"/>
      <c r="H844" s="125"/>
      <c r="I844" s="125"/>
      <c r="J844" s="125"/>
      <c r="K844" s="125"/>
      <c r="L844" s="125"/>
      <c r="M844" s="125"/>
      <c r="N844" s="125"/>
      <c r="O844" s="125"/>
      <c r="P844" s="125"/>
      <c r="Q844" s="125"/>
      <c r="R844" s="125"/>
      <c r="S844" s="125"/>
      <c r="T844" s="125"/>
      <c r="U844" s="125"/>
      <c r="V844" s="125"/>
      <c r="W844" s="125"/>
      <c r="X844" s="125"/>
      <c r="Y844" s="125"/>
      <c r="Z844" s="125"/>
      <c r="AA844" s="125"/>
      <c r="AB844" s="125"/>
      <c r="AC844" s="125"/>
      <c r="AD844" s="125"/>
      <c r="AE844" s="125"/>
      <c r="AF844" s="125"/>
      <c r="AG844" s="125"/>
      <c r="AH844" s="125"/>
      <c r="AI844" s="125"/>
      <c r="AJ844" s="1"/>
    </row>
    <row r="845" ht="24.0" customHeight="1">
      <c r="A845" s="1"/>
      <c r="B845" s="126"/>
      <c r="C845" s="94"/>
      <c r="D845" s="1"/>
      <c r="E845" s="125"/>
      <c r="F845" s="125"/>
      <c r="G845" s="125"/>
      <c r="H845" s="125"/>
      <c r="I845" s="125"/>
      <c r="J845" s="125"/>
      <c r="K845" s="125"/>
      <c r="L845" s="125"/>
      <c r="M845" s="125"/>
      <c r="N845" s="125"/>
      <c r="O845" s="125"/>
      <c r="P845" s="125"/>
      <c r="Q845" s="125"/>
      <c r="R845" s="125"/>
      <c r="S845" s="125"/>
      <c r="T845" s="125"/>
      <c r="U845" s="125"/>
      <c r="V845" s="125"/>
      <c r="W845" s="125"/>
      <c r="X845" s="125"/>
      <c r="Y845" s="125"/>
      <c r="Z845" s="125"/>
      <c r="AA845" s="125"/>
      <c r="AB845" s="125"/>
      <c r="AC845" s="125"/>
      <c r="AD845" s="125"/>
      <c r="AE845" s="125"/>
      <c r="AF845" s="125"/>
      <c r="AG845" s="125"/>
      <c r="AH845" s="125"/>
      <c r="AI845" s="125"/>
      <c r="AJ845" s="1"/>
    </row>
    <row r="846" ht="24.0" customHeight="1">
      <c r="A846" s="1"/>
      <c r="B846" s="126"/>
      <c r="C846" s="94"/>
      <c r="D846" s="1"/>
      <c r="E846" s="125"/>
      <c r="F846" s="125"/>
      <c r="G846" s="125"/>
      <c r="H846" s="125"/>
      <c r="I846" s="125"/>
      <c r="J846" s="125"/>
      <c r="K846" s="125"/>
      <c r="L846" s="125"/>
      <c r="M846" s="125"/>
      <c r="N846" s="125"/>
      <c r="O846" s="125"/>
      <c r="P846" s="125"/>
      <c r="Q846" s="125"/>
      <c r="R846" s="125"/>
      <c r="S846" s="125"/>
      <c r="T846" s="125"/>
      <c r="U846" s="125"/>
      <c r="V846" s="125"/>
      <c r="W846" s="125"/>
      <c r="X846" s="125"/>
      <c r="Y846" s="125"/>
      <c r="Z846" s="125"/>
      <c r="AA846" s="125"/>
      <c r="AB846" s="125"/>
      <c r="AC846" s="125"/>
      <c r="AD846" s="125"/>
      <c r="AE846" s="125"/>
      <c r="AF846" s="125"/>
      <c r="AG846" s="125"/>
      <c r="AH846" s="125"/>
      <c r="AI846" s="125"/>
      <c r="AJ846" s="1"/>
    </row>
    <row r="847" ht="24.0" customHeight="1">
      <c r="A847" s="1"/>
      <c r="B847" s="126"/>
      <c r="C847" s="94"/>
      <c r="D847" s="1"/>
      <c r="E847" s="125"/>
      <c r="F847" s="125"/>
      <c r="G847" s="125"/>
      <c r="H847" s="125"/>
      <c r="I847" s="125"/>
      <c r="J847" s="125"/>
      <c r="K847" s="125"/>
      <c r="L847" s="125"/>
      <c r="M847" s="125"/>
      <c r="N847" s="125"/>
      <c r="O847" s="125"/>
      <c r="P847" s="125"/>
      <c r="Q847" s="125"/>
      <c r="R847" s="125"/>
      <c r="S847" s="125"/>
      <c r="T847" s="125"/>
      <c r="U847" s="125"/>
      <c r="V847" s="125"/>
      <c r="W847" s="125"/>
      <c r="X847" s="125"/>
      <c r="Y847" s="125"/>
      <c r="Z847" s="125"/>
      <c r="AA847" s="125"/>
      <c r="AB847" s="125"/>
      <c r="AC847" s="125"/>
      <c r="AD847" s="125"/>
      <c r="AE847" s="125"/>
      <c r="AF847" s="125"/>
      <c r="AG847" s="125"/>
      <c r="AH847" s="125"/>
      <c r="AI847" s="125"/>
      <c r="AJ847" s="1"/>
    </row>
    <row r="848" ht="24.0" customHeight="1">
      <c r="A848" s="1"/>
      <c r="B848" s="126"/>
      <c r="C848" s="94"/>
      <c r="D848" s="1"/>
      <c r="E848" s="125"/>
      <c r="F848" s="125"/>
      <c r="G848" s="125"/>
      <c r="H848" s="125"/>
      <c r="I848" s="125"/>
      <c r="J848" s="125"/>
      <c r="K848" s="125"/>
      <c r="L848" s="125"/>
      <c r="M848" s="125"/>
      <c r="N848" s="125"/>
      <c r="O848" s="125"/>
      <c r="P848" s="125"/>
      <c r="Q848" s="125"/>
      <c r="R848" s="125"/>
      <c r="S848" s="125"/>
      <c r="T848" s="125"/>
      <c r="U848" s="125"/>
      <c r="V848" s="125"/>
      <c r="W848" s="125"/>
      <c r="X848" s="125"/>
      <c r="Y848" s="125"/>
      <c r="Z848" s="125"/>
      <c r="AA848" s="125"/>
      <c r="AB848" s="125"/>
      <c r="AC848" s="125"/>
      <c r="AD848" s="125"/>
      <c r="AE848" s="125"/>
      <c r="AF848" s="125"/>
      <c r="AG848" s="125"/>
      <c r="AH848" s="125"/>
      <c r="AI848" s="125"/>
      <c r="AJ848" s="1"/>
    </row>
    <row r="849" ht="24.0" customHeight="1">
      <c r="A849" s="1"/>
      <c r="B849" s="126"/>
      <c r="C849" s="94"/>
      <c r="D849" s="1"/>
      <c r="E849" s="125"/>
      <c r="F849" s="125"/>
      <c r="G849" s="125"/>
      <c r="H849" s="125"/>
      <c r="I849" s="125"/>
      <c r="J849" s="125"/>
      <c r="K849" s="125"/>
      <c r="L849" s="125"/>
      <c r="M849" s="125"/>
      <c r="N849" s="125"/>
      <c r="O849" s="125"/>
      <c r="P849" s="125"/>
      <c r="Q849" s="125"/>
      <c r="R849" s="125"/>
      <c r="S849" s="125"/>
      <c r="T849" s="125"/>
      <c r="U849" s="125"/>
      <c r="V849" s="125"/>
      <c r="W849" s="125"/>
      <c r="X849" s="125"/>
      <c r="Y849" s="125"/>
      <c r="Z849" s="125"/>
      <c r="AA849" s="125"/>
      <c r="AB849" s="125"/>
      <c r="AC849" s="125"/>
      <c r="AD849" s="125"/>
      <c r="AE849" s="125"/>
      <c r="AF849" s="125"/>
      <c r="AG849" s="125"/>
      <c r="AH849" s="125"/>
      <c r="AI849" s="125"/>
      <c r="AJ849" s="1"/>
    </row>
    <row r="850" ht="24.0" customHeight="1">
      <c r="A850" s="1"/>
      <c r="B850" s="126"/>
      <c r="C850" s="94"/>
      <c r="D850" s="1"/>
      <c r="E850" s="125"/>
      <c r="F850" s="125"/>
      <c r="G850" s="125"/>
      <c r="H850" s="125"/>
      <c r="I850" s="125"/>
      <c r="J850" s="125"/>
      <c r="K850" s="125"/>
      <c r="L850" s="125"/>
      <c r="M850" s="125"/>
      <c r="N850" s="125"/>
      <c r="O850" s="125"/>
      <c r="P850" s="125"/>
      <c r="Q850" s="125"/>
      <c r="R850" s="125"/>
      <c r="S850" s="125"/>
      <c r="T850" s="125"/>
      <c r="U850" s="125"/>
      <c r="V850" s="125"/>
      <c r="W850" s="125"/>
      <c r="X850" s="125"/>
      <c r="Y850" s="125"/>
      <c r="Z850" s="125"/>
      <c r="AA850" s="125"/>
      <c r="AB850" s="125"/>
      <c r="AC850" s="125"/>
      <c r="AD850" s="125"/>
      <c r="AE850" s="125"/>
      <c r="AF850" s="125"/>
      <c r="AG850" s="125"/>
      <c r="AH850" s="125"/>
      <c r="AI850" s="125"/>
      <c r="AJ850" s="1"/>
    </row>
    <row r="851" ht="24.0" customHeight="1">
      <c r="A851" s="1"/>
      <c r="B851" s="126"/>
      <c r="C851" s="94"/>
      <c r="D851" s="1"/>
      <c r="E851" s="125"/>
      <c r="F851" s="125"/>
      <c r="G851" s="125"/>
      <c r="H851" s="125"/>
      <c r="I851" s="125"/>
      <c r="J851" s="125"/>
      <c r="K851" s="125"/>
      <c r="L851" s="125"/>
      <c r="M851" s="125"/>
      <c r="N851" s="125"/>
      <c r="O851" s="125"/>
      <c r="P851" s="125"/>
      <c r="Q851" s="125"/>
      <c r="R851" s="125"/>
      <c r="S851" s="125"/>
      <c r="T851" s="125"/>
      <c r="U851" s="125"/>
      <c r="V851" s="125"/>
      <c r="W851" s="125"/>
      <c r="X851" s="125"/>
      <c r="Y851" s="125"/>
      <c r="Z851" s="125"/>
      <c r="AA851" s="125"/>
      <c r="AB851" s="125"/>
      <c r="AC851" s="125"/>
      <c r="AD851" s="125"/>
      <c r="AE851" s="125"/>
      <c r="AF851" s="125"/>
      <c r="AG851" s="125"/>
      <c r="AH851" s="125"/>
      <c r="AI851" s="125"/>
      <c r="AJ851" s="1"/>
    </row>
    <row r="852" ht="24.0" customHeight="1">
      <c r="A852" s="1"/>
      <c r="B852" s="126"/>
      <c r="C852" s="94"/>
      <c r="D852" s="1"/>
      <c r="E852" s="125"/>
      <c r="F852" s="125"/>
      <c r="G852" s="125"/>
      <c r="H852" s="125"/>
      <c r="I852" s="125"/>
      <c r="J852" s="125"/>
      <c r="K852" s="125"/>
      <c r="L852" s="125"/>
      <c r="M852" s="125"/>
      <c r="N852" s="125"/>
      <c r="O852" s="125"/>
      <c r="P852" s="125"/>
      <c r="Q852" s="125"/>
      <c r="R852" s="125"/>
      <c r="S852" s="125"/>
      <c r="T852" s="125"/>
      <c r="U852" s="125"/>
      <c r="V852" s="125"/>
      <c r="W852" s="125"/>
      <c r="X852" s="125"/>
      <c r="Y852" s="125"/>
      <c r="Z852" s="125"/>
      <c r="AA852" s="125"/>
      <c r="AB852" s="125"/>
      <c r="AC852" s="125"/>
      <c r="AD852" s="125"/>
      <c r="AE852" s="125"/>
      <c r="AF852" s="125"/>
      <c r="AG852" s="125"/>
      <c r="AH852" s="125"/>
      <c r="AI852" s="125"/>
      <c r="AJ852" s="1"/>
    </row>
    <row r="853" ht="24.0" customHeight="1">
      <c r="A853" s="1"/>
      <c r="B853" s="126"/>
      <c r="C853" s="94"/>
      <c r="D853" s="1"/>
      <c r="E853" s="125"/>
      <c r="F853" s="125"/>
      <c r="G853" s="125"/>
      <c r="H853" s="125"/>
      <c r="I853" s="125"/>
      <c r="J853" s="125"/>
      <c r="K853" s="125"/>
      <c r="L853" s="125"/>
      <c r="M853" s="125"/>
      <c r="N853" s="125"/>
      <c r="O853" s="125"/>
      <c r="P853" s="125"/>
      <c r="Q853" s="125"/>
      <c r="R853" s="125"/>
      <c r="S853" s="125"/>
      <c r="T853" s="125"/>
      <c r="U853" s="125"/>
      <c r="V853" s="125"/>
      <c r="W853" s="125"/>
      <c r="X853" s="125"/>
      <c r="Y853" s="125"/>
      <c r="Z853" s="125"/>
      <c r="AA853" s="125"/>
      <c r="AB853" s="125"/>
      <c r="AC853" s="125"/>
      <c r="AD853" s="125"/>
      <c r="AE853" s="125"/>
      <c r="AF853" s="125"/>
      <c r="AG853" s="125"/>
      <c r="AH853" s="125"/>
      <c r="AI853" s="125"/>
      <c r="AJ853" s="1"/>
    </row>
    <row r="854" ht="24.0" customHeight="1">
      <c r="A854" s="1"/>
      <c r="B854" s="126"/>
      <c r="C854" s="94"/>
      <c r="D854" s="1"/>
      <c r="E854" s="125"/>
      <c r="F854" s="125"/>
      <c r="G854" s="125"/>
      <c r="H854" s="125"/>
      <c r="I854" s="125"/>
      <c r="J854" s="125"/>
      <c r="K854" s="125"/>
      <c r="L854" s="125"/>
      <c r="M854" s="125"/>
      <c r="N854" s="125"/>
      <c r="O854" s="125"/>
      <c r="P854" s="125"/>
      <c r="Q854" s="125"/>
      <c r="R854" s="125"/>
      <c r="S854" s="125"/>
      <c r="T854" s="125"/>
      <c r="U854" s="125"/>
      <c r="V854" s="125"/>
      <c r="W854" s="125"/>
      <c r="X854" s="125"/>
      <c r="Y854" s="125"/>
      <c r="Z854" s="125"/>
      <c r="AA854" s="125"/>
      <c r="AB854" s="125"/>
      <c r="AC854" s="125"/>
      <c r="AD854" s="125"/>
      <c r="AE854" s="125"/>
      <c r="AF854" s="125"/>
      <c r="AG854" s="125"/>
      <c r="AH854" s="125"/>
      <c r="AI854" s="125"/>
      <c r="AJ854" s="1"/>
    </row>
    <row r="855" ht="24.0" customHeight="1">
      <c r="A855" s="1"/>
      <c r="B855" s="126"/>
      <c r="C855" s="94"/>
      <c r="D855" s="1"/>
      <c r="E855" s="125"/>
      <c r="F855" s="125"/>
      <c r="G855" s="125"/>
      <c r="H855" s="125"/>
      <c r="I855" s="125"/>
      <c r="J855" s="125"/>
      <c r="K855" s="125"/>
      <c r="L855" s="125"/>
      <c r="M855" s="125"/>
      <c r="N855" s="125"/>
      <c r="O855" s="125"/>
      <c r="P855" s="125"/>
      <c r="Q855" s="125"/>
      <c r="R855" s="125"/>
      <c r="S855" s="125"/>
      <c r="T855" s="125"/>
      <c r="U855" s="125"/>
      <c r="V855" s="125"/>
      <c r="W855" s="125"/>
      <c r="X855" s="125"/>
      <c r="Y855" s="125"/>
      <c r="Z855" s="125"/>
      <c r="AA855" s="125"/>
      <c r="AB855" s="125"/>
      <c r="AC855" s="125"/>
      <c r="AD855" s="125"/>
      <c r="AE855" s="125"/>
      <c r="AF855" s="125"/>
      <c r="AG855" s="125"/>
      <c r="AH855" s="125"/>
      <c r="AI855" s="125"/>
      <c r="AJ855" s="1"/>
    </row>
    <row r="856" ht="24.0" customHeight="1">
      <c r="A856" s="1"/>
      <c r="B856" s="126"/>
      <c r="C856" s="94"/>
      <c r="D856" s="1"/>
      <c r="E856" s="125"/>
      <c r="F856" s="125"/>
      <c r="G856" s="125"/>
      <c r="H856" s="125"/>
      <c r="I856" s="125"/>
      <c r="J856" s="125"/>
      <c r="K856" s="125"/>
      <c r="L856" s="125"/>
      <c r="M856" s="125"/>
      <c r="N856" s="125"/>
      <c r="O856" s="125"/>
      <c r="P856" s="125"/>
      <c r="Q856" s="125"/>
      <c r="R856" s="125"/>
      <c r="S856" s="125"/>
      <c r="T856" s="125"/>
      <c r="U856" s="125"/>
      <c r="V856" s="125"/>
      <c r="W856" s="125"/>
      <c r="X856" s="125"/>
      <c r="Y856" s="125"/>
      <c r="Z856" s="125"/>
      <c r="AA856" s="125"/>
      <c r="AB856" s="125"/>
      <c r="AC856" s="125"/>
      <c r="AD856" s="125"/>
      <c r="AE856" s="125"/>
      <c r="AF856" s="125"/>
      <c r="AG856" s="125"/>
      <c r="AH856" s="125"/>
      <c r="AI856" s="125"/>
      <c r="AJ856" s="1"/>
    </row>
    <row r="857" ht="24.0" customHeight="1">
      <c r="A857" s="1"/>
      <c r="B857" s="126"/>
      <c r="C857" s="94"/>
      <c r="D857" s="1"/>
      <c r="E857" s="125"/>
      <c r="F857" s="125"/>
      <c r="G857" s="125"/>
      <c r="H857" s="125"/>
      <c r="I857" s="125"/>
      <c r="J857" s="125"/>
      <c r="K857" s="125"/>
      <c r="L857" s="125"/>
      <c r="M857" s="125"/>
      <c r="N857" s="125"/>
      <c r="O857" s="125"/>
      <c r="P857" s="125"/>
      <c r="Q857" s="125"/>
      <c r="R857" s="125"/>
      <c r="S857" s="125"/>
      <c r="T857" s="125"/>
      <c r="U857" s="125"/>
      <c r="V857" s="125"/>
      <c r="W857" s="125"/>
      <c r="X857" s="125"/>
      <c r="Y857" s="125"/>
      <c r="Z857" s="125"/>
      <c r="AA857" s="125"/>
      <c r="AB857" s="125"/>
      <c r="AC857" s="125"/>
      <c r="AD857" s="125"/>
      <c r="AE857" s="125"/>
      <c r="AF857" s="125"/>
      <c r="AG857" s="125"/>
      <c r="AH857" s="125"/>
      <c r="AI857" s="125"/>
      <c r="AJ857" s="1"/>
    </row>
    <row r="858" ht="24.0" customHeight="1">
      <c r="A858" s="1"/>
      <c r="B858" s="126"/>
      <c r="C858" s="94"/>
      <c r="D858" s="1"/>
      <c r="E858" s="125"/>
      <c r="F858" s="125"/>
      <c r="G858" s="125"/>
      <c r="H858" s="125"/>
      <c r="I858" s="125"/>
      <c r="J858" s="125"/>
      <c r="K858" s="125"/>
      <c r="L858" s="125"/>
      <c r="M858" s="125"/>
      <c r="N858" s="125"/>
      <c r="O858" s="125"/>
      <c r="P858" s="125"/>
      <c r="Q858" s="125"/>
      <c r="R858" s="125"/>
      <c r="S858" s="125"/>
      <c r="T858" s="125"/>
      <c r="U858" s="125"/>
      <c r="V858" s="125"/>
      <c r="W858" s="125"/>
      <c r="X858" s="125"/>
      <c r="Y858" s="125"/>
      <c r="Z858" s="125"/>
      <c r="AA858" s="125"/>
      <c r="AB858" s="125"/>
      <c r="AC858" s="125"/>
      <c r="AD858" s="125"/>
      <c r="AE858" s="125"/>
      <c r="AF858" s="125"/>
      <c r="AG858" s="125"/>
      <c r="AH858" s="125"/>
      <c r="AI858" s="125"/>
      <c r="AJ858" s="1"/>
    </row>
    <row r="859" ht="24.0" customHeight="1">
      <c r="A859" s="1"/>
      <c r="B859" s="126"/>
      <c r="C859" s="94"/>
      <c r="D859" s="1"/>
      <c r="E859" s="125"/>
      <c r="F859" s="125"/>
      <c r="G859" s="125"/>
      <c r="H859" s="125"/>
      <c r="I859" s="125"/>
      <c r="J859" s="125"/>
      <c r="K859" s="125"/>
      <c r="L859" s="125"/>
      <c r="M859" s="125"/>
      <c r="N859" s="125"/>
      <c r="O859" s="125"/>
      <c r="P859" s="125"/>
      <c r="Q859" s="125"/>
      <c r="R859" s="125"/>
      <c r="S859" s="125"/>
      <c r="T859" s="125"/>
      <c r="U859" s="125"/>
      <c r="V859" s="125"/>
      <c r="W859" s="125"/>
      <c r="X859" s="125"/>
      <c r="Y859" s="125"/>
      <c r="Z859" s="125"/>
      <c r="AA859" s="125"/>
      <c r="AB859" s="125"/>
      <c r="AC859" s="125"/>
      <c r="AD859" s="125"/>
      <c r="AE859" s="125"/>
      <c r="AF859" s="125"/>
      <c r="AG859" s="125"/>
      <c r="AH859" s="125"/>
      <c r="AI859" s="125"/>
      <c r="AJ859" s="1"/>
    </row>
    <row r="860" ht="24.0" customHeight="1">
      <c r="A860" s="1"/>
      <c r="B860" s="126"/>
      <c r="C860" s="94"/>
      <c r="D860" s="1"/>
      <c r="E860" s="125"/>
      <c r="F860" s="125"/>
      <c r="G860" s="125"/>
      <c r="H860" s="125"/>
      <c r="I860" s="125"/>
      <c r="J860" s="125"/>
      <c r="K860" s="125"/>
      <c r="L860" s="125"/>
      <c r="M860" s="125"/>
      <c r="N860" s="125"/>
      <c r="O860" s="125"/>
      <c r="P860" s="125"/>
      <c r="Q860" s="125"/>
      <c r="R860" s="125"/>
      <c r="S860" s="125"/>
      <c r="T860" s="125"/>
      <c r="U860" s="125"/>
      <c r="V860" s="125"/>
      <c r="W860" s="125"/>
      <c r="X860" s="125"/>
      <c r="Y860" s="125"/>
      <c r="Z860" s="125"/>
      <c r="AA860" s="125"/>
      <c r="AB860" s="125"/>
      <c r="AC860" s="125"/>
      <c r="AD860" s="125"/>
      <c r="AE860" s="125"/>
      <c r="AF860" s="125"/>
      <c r="AG860" s="125"/>
      <c r="AH860" s="125"/>
      <c r="AI860" s="125"/>
      <c r="AJ860" s="1"/>
    </row>
    <row r="861" ht="24.0" customHeight="1">
      <c r="A861" s="1"/>
      <c r="B861" s="126"/>
      <c r="C861" s="94"/>
      <c r="D861" s="1"/>
      <c r="E861" s="125"/>
      <c r="F861" s="125"/>
      <c r="G861" s="125"/>
      <c r="H861" s="125"/>
      <c r="I861" s="125"/>
      <c r="J861" s="125"/>
      <c r="K861" s="125"/>
      <c r="L861" s="125"/>
      <c r="M861" s="125"/>
      <c r="N861" s="125"/>
      <c r="O861" s="125"/>
      <c r="P861" s="125"/>
      <c r="Q861" s="125"/>
      <c r="R861" s="125"/>
      <c r="S861" s="125"/>
      <c r="T861" s="125"/>
      <c r="U861" s="125"/>
      <c r="V861" s="125"/>
      <c r="W861" s="125"/>
      <c r="X861" s="125"/>
      <c r="Y861" s="125"/>
      <c r="Z861" s="125"/>
      <c r="AA861" s="125"/>
      <c r="AB861" s="125"/>
      <c r="AC861" s="125"/>
      <c r="AD861" s="125"/>
      <c r="AE861" s="125"/>
      <c r="AF861" s="125"/>
      <c r="AG861" s="125"/>
      <c r="AH861" s="125"/>
      <c r="AI861" s="125"/>
      <c r="AJ861" s="1"/>
    </row>
    <row r="862" ht="24.0" customHeight="1">
      <c r="A862" s="1"/>
      <c r="B862" s="126"/>
      <c r="C862" s="94"/>
      <c r="D862" s="1"/>
      <c r="E862" s="125"/>
      <c r="F862" s="125"/>
      <c r="G862" s="125"/>
      <c r="H862" s="125"/>
      <c r="I862" s="125"/>
      <c r="J862" s="125"/>
      <c r="K862" s="125"/>
      <c r="L862" s="125"/>
      <c r="M862" s="125"/>
      <c r="N862" s="125"/>
      <c r="O862" s="125"/>
      <c r="P862" s="125"/>
      <c r="Q862" s="125"/>
      <c r="R862" s="125"/>
      <c r="S862" s="125"/>
      <c r="T862" s="125"/>
      <c r="U862" s="125"/>
      <c r="V862" s="125"/>
      <c r="W862" s="125"/>
      <c r="X862" s="125"/>
      <c r="Y862" s="125"/>
      <c r="Z862" s="125"/>
      <c r="AA862" s="125"/>
      <c r="AB862" s="125"/>
      <c r="AC862" s="125"/>
      <c r="AD862" s="125"/>
      <c r="AE862" s="125"/>
      <c r="AF862" s="125"/>
      <c r="AG862" s="125"/>
      <c r="AH862" s="125"/>
      <c r="AI862" s="125"/>
      <c r="AJ862" s="1"/>
    </row>
    <row r="863" ht="24.0" customHeight="1">
      <c r="A863" s="1"/>
      <c r="B863" s="126"/>
      <c r="C863" s="94"/>
      <c r="D863" s="1"/>
      <c r="E863" s="125"/>
      <c r="F863" s="125"/>
      <c r="G863" s="125"/>
      <c r="H863" s="125"/>
      <c r="I863" s="125"/>
      <c r="J863" s="125"/>
      <c r="K863" s="125"/>
      <c r="L863" s="125"/>
      <c r="M863" s="125"/>
      <c r="N863" s="125"/>
      <c r="O863" s="125"/>
      <c r="P863" s="125"/>
      <c r="Q863" s="125"/>
      <c r="R863" s="125"/>
      <c r="S863" s="125"/>
      <c r="T863" s="125"/>
      <c r="U863" s="125"/>
      <c r="V863" s="125"/>
      <c r="W863" s="125"/>
      <c r="X863" s="125"/>
      <c r="Y863" s="125"/>
      <c r="Z863" s="125"/>
      <c r="AA863" s="125"/>
      <c r="AB863" s="125"/>
      <c r="AC863" s="125"/>
      <c r="AD863" s="125"/>
      <c r="AE863" s="125"/>
      <c r="AF863" s="125"/>
      <c r="AG863" s="125"/>
      <c r="AH863" s="125"/>
      <c r="AI863" s="125"/>
      <c r="AJ863" s="1"/>
    </row>
    <row r="864" ht="24.0" customHeight="1">
      <c r="A864" s="1"/>
      <c r="B864" s="126"/>
      <c r="C864" s="94"/>
      <c r="D864" s="1"/>
      <c r="E864" s="125"/>
      <c r="F864" s="125"/>
      <c r="G864" s="125"/>
      <c r="H864" s="125"/>
      <c r="I864" s="125"/>
      <c r="J864" s="125"/>
      <c r="K864" s="125"/>
      <c r="L864" s="125"/>
      <c r="M864" s="125"/>
      <c r="N864" s="125"/>
      <c r="O864" s="125"/>
      <c r="P864" s="125"/>
      <c r="Q864" s="125"/>
      <c r="R864" s="125"/>
      <c r="S864" s="125"/>
      <c r="T864" s="125"/>
      <c r="U864" s="125"/>
      <c r="V864" s="125"/>
      <c r="W864" s="125"/>
      <c r="X864" s="125"/>
      <c r="Y864" s="125"/>
      <c r="Z864" s="125"/>
      <c r="AA864" s="125"/>
      <c r="AB864" s="125"/>
      <c r="AC864" s="125"/>
      <c r="AD864" s="125"/>
      <c r="AE864" s="125"/>
      <c r="AF864" s="125"/>
      <c r="AG864" s="125"/>
      <c r="AH864" s="125"/>
      <c r="AI864" s="125"/>
      <c r="AJ864" s="1"/>
    </row>
    <row r="865" ht="24.0" customHeight="1">
      <c r="A865" s="1"/>
      <c r="B865" s="126"/>
      <c r="C865" s="94"/>
      <c r="D865" s="1"/>
      <c r="E865" s="125"/>
      <c r="F865" s="125"/>
      <c r="G865" s="125"/>
      <c r="H865" s="125"/>
      <c r="I865" s="125"/>
      <c r="J865" s="125"/>
      <c r="K865" s="125"/>
      <c r="L865" s="125"/>
      <c r="M865" s="125"/>
      <c r="N865" s="125"/>
      <c r="O865" s="125"/>
      <c r="P865" s="125"/>
      <c r="Q865" s="125"/>
      <c r="R865" s="125"/>
      <c r="S865" s="125"/>
      <c r="T865" s="125"/>
      <c r="U865" s="125"/>
      <c r="V865" s="125"/>
      <c r="W865" s="125"/>
      <c r="X865" s="125"/>
      <c r="Y865" s="125"/>
      <c r="Z865" s="125"/>
      <c r="AA865" s="125"/>
      <c r="AB865" s="125"/>
      <c r="AC865" s="125"/>
      <c r="AD865" s="125"/>
      <c r="AE865" s="125"/>
      <c r="AF865" s="125"/>
      <c r="AG865" s="125"/>
      <c r="AH865" s="125"/>
      <c r="AI865" s="125"/>
      <c r="AJ865" s="1"/>
    </row>
    <row r="866" ht="24.0" customHeight="1">
      <c r="A866" s="1"/>
      <c r="B866" s="126"/>
      <c r="C866" s="94"/>
      <c r="D866" s="1"/>
      <c r="E866" s="125"/>
      <c r="F866" s="125"/>
      <c r="G866" s="125"/>
      <c r="H866" s="125"/>
      <c r="I866" s="125"/>
      <c r="J866" s="125"/>
      <c r="K866" s="125"/>
      <c r="L866" s="125"/>
      <c r="M866" s="125"/>
      <c r="N866" s="125"/>
      <c r="O866" s="125"/>
      <c r="P866" s="125"/>
      <c r="Q866" s="125"/>
      <c r="R866" s="125"/>
      <c r="S866" s="125"/>
      <c r="T866" s="125"/>
      <c r="U866" s="125"/>
      <c r="V866" s="125"/>
      <c r="W866" s="125"/>
      <c r="X866" s="125"/>
      <c r="Y866" s="125"/>
      <c r="Z866" s="125"/>
      <c r="AA866" s="125"/>
      <c r="AB866" s="125"/>
      <c r="AC866" s="125"/>
      <c r="AD866" s="125"/>
      <c r="AE866" s="125"/>
      <c r="AF866" s="125"/>
      <c r="AG866" s="125"/>
      <c r="AH866" s="125"/>
      <c r="AI866" s="125"/>
      <c r="AJ866" s="1"/>
    </row>
    <row r="867" ht="24.0" customHeight="1">
      <c r="A867" s="1"/>
      <c r="B867" s="126"/>
      <c r="C867" s="94"/>
      <c r="D867" s="1"/>
      <c r="E867" s="125"/>
      <c r="F867" s="125"/>
      <c r="G867" s="125"/>
      <c r="H867" s="125"/>
      <c r="I867" s="125"/>
      <c r="J867" s="125"/>
      <c r="K867" s="125"/>
      <c r="L867" s="125"/>
      <c r="M867" s="125"/>
      <c r="N867" s="125"/>
      <c r="O867" s="125"/>
      <c r="P867" s="125"/>
      <c r="Q867" s="125"/>
      <c r="R867" s="125"/>
      <c r="S867" s="125"/>
      <c r="T867" s="125"/>
      <c r="U867" s="125"/>
      <c r="V867" s="125"/>
      <c r="W867" s="125"/>
      <c r="X867" s="125"/>
      <c r="Y867" s="125"/>
      <c r="Z867" s="125"/>
      <c r="AA867" s="125"/>
      <c r="AB867" s="125"/>
      <c r="AC867" s="125"/>
      <c r="AD867" s="125"/>
      <c r="AE867" s="125"/>
      <c r="AF867" s="125"/>
      <c r="AG867" s="125"/>
      <c r="AH867" s="125"/>
      <c r="AI867" s="125"/>
      <c r="AJ867" s="1"/>
    </row>
    <row r="868" ht="24.0" customHeight="1">
      <c r="A868" s="1"/>
      <c r="B868" s="126"/>
      <c r="C868" s="94"/>
      <c r="D868" s="1"/>
      <c r="E868" s="125"/>
      <c r="F868" s="125"/>
      <c r="G868" s="125"/>
      <c r="H868" s="125"/>
      <c r="I868" s="125"/>
      <c r="J868" s="125"/>
      <c r="K868" s="125"/>
      <c r="L868" s="125"/>
      <c r="M868" s="125"/>
      <c r="N868" s="125"/>
      <c r="O868" s="125"/>
      <c r="P868" s="125"/>
      <c r="Q868" s="125"/>
      <c r="R868" s="125"/>
      <c r="S868" s="125"/>
      <c r="T868" s="125"/>
      <c r="U868" s="125"/>
      <c r="V868" s="125"/>
      <c r="W868" s="125"/>
      <c r="X868" s="125"/>
      <c r="Y868" s="125"/>
      <c r="Z868" s="125"/>
      <c r="AA868" s="125"/>
      <c r="AB868" s="125"/>
      <c r="AC868" s="125"/>
      <c r="AD868" s="125"/>
      <c r="AE868" s="125"/>
      <c r="AF868" s="125"/>
      <c r="AG868" s="125"/>
      <c r="AH868" s="125"/>
      <c r="AI868" s="125"/>
      <c r="AJ868" s="1"/>
    </row>
    <row r="869" ht="24.0" customHeight="1">
      <c r="A869" s="1"/>
      <c r="B869" s="126"/>
      <c r="C869" s="94"/>
      <c r="D869" s="1"/>
      <c r="E869" s="125"/>
      <c r="F869" s="125"/>
      <c r="G869" s="125"/>
      <c r="H869" s="125"/>
      <c r="I869" s="125"/>
      <c r="J869" s="125"/>
      <c r="K869" s="125"/>
      <c r="L869" s="125"/>
      <c r="M869" s="125"/>
      <c r="N869" s="125"/>
      <c r="O869" s="125"/>
      <c r="P869" s="125"/>
      <c r="Q869" s="125"/>
      <c r="R869" s="125"/>
      <c r="S869" s="125"/>
      <c r="T869" s="125"/>
      <c r="U869" s="125"/>
      <c r="V869" s="125"/>
      <c r="W869" s="125"/>
      <c r="X869" s="125"/>
      <c r="Y869" s="125"/>
      <c r="Z869" s="125"/>
      <c r="AA869" s="125"/>
      <c r="AB869" s="125"/>
      <c r="AC869" s="125"/>
      <c r="AD869" s="125"/>
      <c r="AE869" s="125"/>
      <c r="AF869" s="125"/>
      <c r="AG869" s="125"/>
      <c r="AH869" s="125"/>
      <c r="AI869" s="125"/>
      <c r="AJ869" s="1"/>
    </row>
    <row r="870" ht="24.0" customHeight="1">
      <c r="A870" s="1"/>
      <c r="B870" s="126"/>
      <c r="C870" s="94"/>
      <c r="D870" s="1"/>
      <c r="E870" s="125"/>
      <c r="F870" s="125"/>
      <c r="G870" s="125"/>
      <c r="H870" s="125"/>
      <c r="I870" s="125"/>
      <c r="J870" s="125"/>
      <c r="K870" s="125"/>
      <c r="L870" s="125"/>
      <c r="M870" s="125"/>
      <c r="N870" s="125"/>
      <c r="O870" s="125"/>
      <c r="P870" s="125"/>
      <c r="Q870" s="125"/>
      <c r="R870" s="125"/>
      <c r="S870" s="125"/>
      <c r="T870" s="125"/>
      <c r="U870" s="125"/>
      <c r="V870" s="125"/>
      <c r="W870" s="125"/>
      <c r="X870" s="125"/>
      <c r="Y870" s="125"/>
      <c r="Z870" s="125"/>
      <c r="AA870" s="125"/>
      <c r="AB870" s="125"/>
      <c r="AC870" s="125"/>
      <c r="AD870" s="125"/>
      <c r="AE870" s="125"/>
      <c r="AF870" s="125"/>
      <c r="AG870" s="125"/>
      <c r="AH870" s="125"/>
      <c r="AI870" s="125"/>
      <c r="AJ870" s="1"/>
    </row>
    <row r="871" ht="24.0" customHeight="1">
      <c r="A871" s="1"/>
      <c r="B871" s="126"/>
      <c r="C871" s="94"/>
      <c r="D871" s="1"/>
      <c r="E871" s="125"/>
      <c r="F871" s="125"/>
      <c r="G871" s="125"/>
      <c r="H871" s="125"/>
      <c r="I871" s="125"/>
      <c r="J871" s="125"/>
      <c r="K871" s="125"/>
      <c r="L871" s="125"/>
      <c r="M871" s="125"/>
      <c r="N871" s="125"/>
      <c r="O871" s="125"/>
      <c r="P871" s="125"/>
      <c r="Q871" s="125"/>
      <c r="R871" s="125"/>
      <c r="S871" s="125"/>
      <c r="T871" s="125"/>
      <c r="U871" s="125"/>
      <c r="V871" s="125"/>
      <c r="W871" s="125"/>
      <c r="X871" s="125"/>
      <c r="Y871" s="125"/>
      <c r="Z871" s="125"/>
      <c r="AA871" s="125"/>
      <c r="AB871" s="125"/>
      <c r="AC871" s="125"/>
      <c r="AD871" s="125"/>
      <c r="AE871" s="125"/>
      <c r="AF871" s="125"/>
      <c r="AG871" s="125"/>
      <c r="AH871" s="125"/>
      <c r="AI871" s="125"/>
      <c r="AJ871" s="1"/>
    </row>
    <row r="872" ht="24.0" customHeight="1">
      <c r="A872" s="1"/>
      <c r="B872" s="126"/>
      <c r="C872" s="94"/>
      <c r="D872" s="1"/>
      <c r="E872" s="125"/>
      <c r="F872" s="125"/>
      <c r="G872" s="125"/>
      <c r="H872" s="125"/>
      <c r="I872" s="125"/>
      <c r="J872" s="125"/>
      <c r="K872" s="125"/>
      <c r="L872" s="125"/>
      <c r="M872" s="125"/>
      <c r="N872" s="125"/>
      <c r="O872" s="125"/>
      <c r="P872" s="125"/>
      <c r="Q872" s="125"/>
      <c r="R872" s="125"/>
      <c r="S872" s="125"/>
      <c r="T872" s="125"/>
      <c r="U872" s="125"/>
      <c r="V872" s="125"/>
      <c r="W872" s="125"/>
      <c r="X872" s="125"/>
      <c r="Y872" s="125"/>
      <c r="Z872" s="125"/>
      <c r="AA872" s="125"/>
      <c r="AB872" s="125"/>
      <c r="AC872" s="125"/>
      <c r="AD872" s="125"/>
      <c r="AE872" s="125"/>
      <c r="AF872" s="125"/>
      <c r="AG872" s="125"/>
      <c r="AH872" s="125"/>
      <c r="AI872" s="125"/>
      <c r="AJ872" s="1"/>
    </row>
    <row r="873" ht="24.0" customHeight="1">
      <c r="A873" s="1"/>
      <c r="B873" s="126"/>
      <c r="C873" s="94"/>
      <c r="D873" s="1"/>
      <c r="E873" s="125"/>
      <c r="F873" s="125"/>
      <c r="G873" s="125"/>
      <c r="H873" s="125"/>
      <c r="I873" s="125"/>
      <c r="J873" s="125"/>
      <c r="K873" s="125"/>
      <c r="L873" s="125"/>
      <c r="M873" s="125"/>
      <c r="N873" s="125"/>
      <c r="O873" s="125"/>
      <c r="P873" s="125"/>
      <c r="Q873" s="125"/>
      <c r="R873" s="125"/>
      <c r="S873" s="125"/>
      <c r="T873" s="125"/>
      <c r="U873" s="125"/>
      <c r="V873" s="125"/>
      <c r="W873" s="125"/>
      <c r="X873" s="125"/>
      <c r="Y873" s="125"/>
      <c r="Z873" s="125"/>
      <c r="AA873" s="125"/>
      <c r="AB873" s="125"/>
      <c r="AC873" s="125"/>
      <c r="AD873" s="125"/>
      <c r="AE873" s="125"/>
      <c r="AF873" s="125"/>
      <c r="AG873" s="125"/>
      <c r="AH873" s="125"/>
      <c r="AI873" s="125"/>
      <c r="AJ873" s="1"/>
    </row>
    <row r="874" ht="24.0" customHeight="1">
      <c r="A874" s="1"/>
      <c r="B874" s="126"/>
      <c r="C874" s="94"/>
      <c r="D874" s="1"/>
      <c r="E874" s="125"/>
      <c r="F874" s="125"/>
      <c r="G874" s="125"/>
      <c r="H874" s="125"/>
      <c r="I874" s="125"/>
      <c r="J874" s="125"/>
      <c r="K874" s="125"/>
      <c r="L874" s="125"/>
      <c r="M874" s="125"/>
      <c r="N874" s="125"/>
      <c r="O874" s="125"/>
      <c r="P874" s="125"/>
      <c r="Q874" s="125"/>
      <c r="R874" s="125"/>
      <c r="S874" s="125"/>
      <c r="T874" s="125"/>
      <c r="U874" s="125"/>
      <c r="V874" s="125"/>
      <c r="W874" s="125"/>
      <c r="X874" s="125"/>
      <c r="Y874" s="125"/>
      <c r="Z874" s="125"/>
      <c r="AA874" s="125"/>
      <c r="AB874" s="125"/>
      <c r="AC874" s="125"/>
      <c r="AD874" s="125"/>
      <c r="AE874" s="125"/>
      <c r="AF874" s="125"/>
      <c r="AG874" s="125"/>
      <c r="AH874" s="125"/>
      <c r="AI874" s="125"/>
      <c r="AJ874" s="1"/>
    </row>
    <row r="875" ht="24.0" customHeight="1">
      <c r="A875" s="1"/>
      <c r="B875" s="126"/>
      <c r="C875" s="94"/>
      <c r="D875" s="1"/>
      <c r="E875" s="125"/>
      <c r="F875" s="125"/>
      <c r="G875" s="125"/>
      <c r="H875" s="125"/>
      <c r="I875" s="125"/>
      <c r="J875" s="125"/>
      <c r="K875" s="125"/>
      <c r="L875" s="125"/>
      <c r="M875" s="125"/>
      <c r="N875" s="125"/>
      <c r="O875" s="125"/>
      <c r="P875" s="125"/>
      <c r="Q875" s="125"/>
      <c r="R875" s="125"/>
      <c r="S875" s="125"/>
      <c r="T875" s="125"/>
      <c r="U875" s="125"/>
      <c r="V875" s="125"/>
      <c r="W875" s="125"/>
      <c r="X875" s="125"/>
      <c r="Y875" s="125"/>
      <c r="Z875" s="125"/>
      <c r="AA875" s="125"/>
      <c r="AB875" s="125"/>
      <c r="AC875" s="125"/>
      <c r="AD875" s="125"/>
      <c r="AE875" s="125"/>
      <c r="AF875" s="125"/>
      <c r="AG875" s="125"/>
      <c r="AH875" s="125"/>
      <c r="AI875" s="125"/>
      <c r="AJ875" s="1"/>
    </row>
    <row r="876" ht="24.0" customHeight="1">
      <c r="A876" s="1"/>
      <c r="B876" s="126"/>
      <c r="C876" s="94"/>
      <c r="D876" s="1"/>
      <c r="E876" s="125"/>
      <c r="F876" s="125"/>
      <c r="G876" s="125"/>
      <c r="H876" s="125"/>
      <c r="I876" s="125"/>
      <c r="J876" s="125"/>
      <c r="K876" s="125"/>
      <c r="L876" s="125"/>
      <c r="M876" s="125"/>
      <c r="N876" s="125"/>
      <c r="O876" s="125"/>
      <c r="P876" s="125"/>
      <c r="Q876" s="125"/>
      <c r="R876" s="125"/>
      <c r="S876" s="125"/>
      <c r="T876" s="125"/>
      <c r="U876" s="125"/>
      <c r="V876" s="125"/>
      <c r="W876" s="125"/>
      <c r="X876" s="125"/>
      <c r="Y876" s="125"/>
      <c r="Z876" s="125"/>
      <c r="AA876" s="125"/>
      <c r="AB876" s="125"/>
      <c r="AC876" s="125"/>
      <c r="AD876" s="125"/>
      <c r="AE876" s="125"/>
      <c r="AF876" s="125"/>
      <c r="AG876" s="125"/>
      <c r="AH876" s="125"/>
      <c r="AI876" s="125"/>
      <c r="AJ876" s="1"/>
    </row>
    <row r="877" ht="24.0" customHeight="1">
      <c r="A877" s="1"/>
      <c r="B877" s="126"/>
      <c r="C877" s="94"/>
      <c r="D877" s="1"/>
      <c r="E877" s="125"/>
      <c r="F877" s="125"/>
      <c r="G877" s="125"/>
      <c r="H877" s="125"/>
      <c r="I877" s="125"/>
      <c r="J877" s="125"/>
      <c r="K877" s="125"/>
      <c r="L877" s="125"/>
      <c r="M877" s="125"/>
      <c r="N877" s="125"/>
      <c r="O877" s="125"/>
      <c r="P877" s="125"/>
      <c r="Q877" s="125"/>
      <c r="R877" s="125"/>
      <c r="S877" s="125"/>
      <c r="T877" s="125"/>
      <c r="U877" s="125"/>
      <c r="V877" s="125"/>
      <c r="W877" s="125"/>
      <c r="X877" s="125"/>
      <c r="Y877" s="125"/>
      <c r="Z877" s="125"/>
      <c r="AA877" s="125"/>
      <c r="AB877" s="125"/>
      <c r="AC877" s="125"/>
      <c r="AD877" s="125"/>
      <c r="AE877" s="125"/>
      <c r="AF877" s="125"/>
      <c r="AG877" s="125"/>
      <c r="AH877" s="125"/>
      <c r="AI877" s="125"/>
      <c r="AJ877" s="1"/>
    </row>
    <row r="878" ht="24.0" customHeight="1">
      <c r="A878" s="1"/>
      <c r="B878" s="126"/>
      <c r="C878" s="94"/>
      <c r="D878" s="1"/>
      <c r="E878" s="125"/>
      <c r="F878" s="125"/>
      <c r="G878" s="125"/>
      <c r="H878" s="125"/>
      <c r="I878" s="125"/>
      <c r="J878" s="125"/>
      <c r="K878" s="125"/>
      <c r="L878" s="125"/>
      <c r="M878" s="125"/>
      <c r="N878" s="125"/>
      <c r="O878" s="125"/>
      <c r="P878" s="125"/>
      <c r="Q878" s="125"/>
      <c r="R878" s="125"/>
      <c r="S878" s="125"/>
      <c r="T878" s="125"/>
      <c r="U878" s="125"/>
      <c r="V878" s="125"/>
      <c r="W878" s="125"/>
      <c r="X878" s="125"/>
      <c r="Y878" s="125"/>
      <c r="Z878" s="125"/>
      <c r="AA878" s="125"/>
      <c r="AB878" s="125"/>
      <c r="AC878" s="125"/>
      <c r="AD878" s="125"/>
      <c r="AE878" s="125"/>
      <c r="AF878" s="125"/>
      <c r="AG878" s="125"/>
      <c r="AH878" s="125"/>
      <c r="AI878" s="125"/>
      <c r="AJ878" s="1"/>
    </row>
    <row r="879" ht="24.0" customHeight="1">
      <c r="A879" s="1"/>
      <c r="B879" s="126"/>
      <c r="C879" s="94"/>
      <c r="D879" s="1"/>
      <c r="E879" s="125"/>
      <c r="F879" s="125"/>
      <c r="G879" s="125"/>
      <c r="H879" s="125"/>
      <c r="I879" s="125"/>
      <c r="J879" s="125"/>
      <c r="K879" s="125"/>
      <c r="L879" s="125"/>
      <c r="M879" s="125"/>
      <c r="N879" s="125"/>
      <c r="O879" s="125"/>
      <c r="P879" s="125"/>
      <c r="Q879" s="125"/>
      <c r="R879" s="125"/>
      <c r="S879" s="125"/>
      <c r="T879" s="125"/>
      <c r="U879" s="125"/>
      <c r="V879" s="125"/>
      <c r="W879" s="125"/>
      <c r="X879" s="125"/>
      <c r="Y879" s="125"/>
      <c r="Z879" s="125"/>
      <c r="AA879" s="125"/>
      <c r="AB879" s="125"/>
      <c r="AC879" s="125"/>
      <c r="AD879" s="125"/>
      <c r="AE879" s="125"/>
      <c r="AF879" s="125"/>
      <c r="AG879" s="125"/>
      <c r="AH879" s="125"/>
      <c r="AI879" s="125"/>
      <c r="AJ879" s="1"/>
    </row>
    <row r="880" ht="24.0" customHeight="1">
      <c r="A880" s="1"/>
      <c r="B880" s="126"/>
      <c r="C880" s="94"/>
      <c r="D880" s="1"/>
      <c r="E880" s="125"/>
      <c r="F880" s="125"/>
      <c r="G880" s="125"/>
      <c r="H880" s="125"/>
      <c r="I880" s="125"/>
      <c r="J880" s="125"/>
      <c r="K880" s="125"/>
      <c r="L880" s="125"/>
      <c r="M880" s="125"/>
      <c r="N880" s="125"/>
      <c r="O880" s="125"/>
      <c r="P880" s="125"/>
      <c r="Q880" s="125"/>
      <c r="R880" s="125"/>
      <c r="S880" s="125"/>
      <c r="T880" s="125"/>
      <c r="U880" s="125"/>
      <c r="V880" s="125"/>
      <c r="W880" s="125"/>
      <c r="X880" s="125"/>
      <c r="Y880" s="125"/>
      <c r="Z880" s="125"/>
      <c r="AA880" s="125"/>
      <c r="AB880" s="125"/>
      <c r="AC880" s="125"/>
      <c r="AD880" s="125"/>
      <c r="AE880" s="125"/>
      <c r="AF880" s="125"/>
      <c r="AG880" s="125"/>
      <c r="AH880" s="125"/>
      <c r="AI880" s="125"/>
      <c r="AJ880" s="1"/>
    </row>
    <row r="881" ht="24.0" customHeight="1">
      <c r="A881" s="1"/>
      <c r="B881" s="126"/>
      <c r="C881" s="94"/>
      <c r="D881" s="1"/>
      <c r="E881" s="125"/>
      <c r="F881" s="125"/>
      <c r="G881" s="125"/>
      <c r="H881" s="125"/>
      <c r="I881" s="125"/>
      <c r="J881" s="125"/>
      <c r="K881" s="125"/>
      <c r="L881" s="125"/>
      <c r="M881" s="125"/>
      <c r="N881" s="125"/>
      <c r="O881" s="125"/>
      <c r="P881" s="125"/>
      <c r="Q881" s="125"/>
      <c r="R881" s="125"/>
      <c r="S881" s="125"/>
      <c r="T881" s="125"/>
      <c r="U881" s="125"/>
      <c r="V881" s="125"/>
      <c r="W881" s="125"/>
      <c r="X881" s="125"/>
      <c r="Y881" s="125"/>
      <c r="Z881" s="125"/>
      <c r="AA881" s="125"/>
      <c r="AB881" s="125"/>
      <c r="AC881" s="125"/>
      <c r="AD881" s="125"/>
      <c r="AE881" s="125"/>
      <c r="AF881" s="125"/>
      <c r="AG881" s="125"/>
      <c r="AH881" s="125"/>
      <c r="AI881" s="125"/>
      <c r="AJ881" s="1"/>
    </row>
    <row r="882" ht="24.0" customHeight="1">
      <c r="A882" s="1"/>
      <c r="B882" s="126"/>
      <c r="C882" s="94"/>
      <c r="D882" s="1"/>
      <c r="E882" s="125"/>
      <c r="F882" s="125"/>
      <c r="G882" s="125"/>
      <c r="H882" s="125"/>
      <c r="I882" s="125"/>
      <c r="J882" s="125"/>
      <c r="K882" s="125"/>
      <c r="L882" s="125"/>
      <c r="M882" s="125"/>
      <c r="N882" s="125"/>
      <c r="O882" s="125"/>
      <c r="P882" s="125"/>
      <c r="Q882" s="125"/>
      <c r="R882" s="125"/>
      <c r="S882" s="125"/>
      <c r="T882" s="125"/>
      <c r="U882" s="125"/>
      <c r="V882" s="125"/>
      <c r="W882" s="125"/>
      <c r="X882" s="125"/>
      <c r="Y882" s="125"/>
      <c r="Z882" s="125"/>
      <c r="AA882" s="125"/>
      <c r="AB882" s="125"/>
      <c r="AC882" s="125"/>
      <c r="AD882" s="125"/>
      <c r="AE882" s="125"/>
      <c r="AF882" s="125"/>
      <c r="AG882" s="125"/>
      <c r="AH882" s="125"/>
      <c r="AI882" s="125"/>
      <c r="AJ882" s="1"/>
    </row>
    <row r="883" ht="24.0" customHeight="1">
      <c r="A883" s="1"/>
      <c r="B883" s="126"/>
      <c r="C883" s="94"/>
      <c r="D883" s="1"/>
      <c r="E883" s="125"/>
      <c r="F883" s="125"/>
      <c r="G883" s="125"/>
      <c r="H883" s="125"/>
      <c r="I883" s="125"/>
      <c r="J883" s="125"/>
      <c r="K883" s="125"/>
      <c r="L883" s="125"/>
      <c r="M883" s="125"/>
      <c r="N883" s="125"/>
      <c r="O883" s="125"/>
      <c r="P883" s="125"/>
      <c r="Q883" s="125"/>
      <c r="R883" s="125"/>
      <c r="S883" s="125"/>
      <c r="T883" s="125"/>
      <c r="U883" s="125"/>
      <c r="V883" s="125"/>
      <c r="W883" s="125"/>
      <c r="X883" s="125"/>
      <c r="Y883" s="125"/>
      <c r="Z883" s="125"/>
      <c r="AA883" s="125"/>
      <c r="AB883" s="125"/>
      <c r="AC883" s="125"/>
      <c r="AD883" s="125"/>
      <c r="AE883" s="125"/>
      <c r="AF883" s="125"/>
      <c r="AG883" s="125"/>
      <c r="AH883" s="125"/>
      <c r="AI883" s="125"/>
      <c r="AJ883" s="1"/>
    </row>
    <row r="884" ht="24.0" customHeight="1">
      <c r="A884" s="1"/>
      <c r="B884" s="126"/>
      <c r="C884" s="94"/>
      <c r="D884" s="1"/>
      <c r="E884" s="125"/>
      <c r="F884" s="125"/>
      <c r="G884" s="125"/>
      <c r="H884" s="125"/>
      <c r="I884" s="125"/>
      <c r="J884" s="125"/>
      <c r="K884" s="125"/>
      <c r="L884" s="125"/>
      <c r="M884" s="125"/>
      <c r="N884" s="125"/>
      <c r="O884" s="125"/>
      <c r="P884" s="125"/>
      <c r="Q884" s="125"/>
      <c r="R884" s="125"/>
      <c r="S884" s="125"/>
      <c r="T884" s="125"/>
      <c r="U884" s="125"/>
      <c r="V884" s="125"/>
      <c r="W884" s="125"/>
      <c r="X884" s="125"/>
      <c r="Y884" s="125"/>
      <c r="Z884" s="125"/>
      <c r="AA884" s="125"/>
      <c r="AB884" s="125"/>
      <c r="AC884" s="125"/>
      <c r="AD884" s="125"/>
      <c r="AE884" s="125"/>
      <c r="AF884" s="125"/>
      <c r="AG884" s="125"/>
      <c r="AH884" s="125"/>
      <c r="AI884" s="125"/>
      <c r="AJ884" s="1"/>
    </row>
    <row r="885" ht="24.0" customHeight="1">
      <c r="A885" s="1"/>
      <c r="B885" s="126"/>
      <c r="C885" s="94"/>
      <c r="D885" s="1"/>
      <c r="E885" s="125"/>
      <c r="F885" s="125"/>
      <c r="G885" s="125"/>
      <c r="H885" s="125"/>
      <c r="I885" s="125"/>
      <c r="J885" s="125"/>
      <c r="K885" s="125"/>
      <c r="L885" s="125"/>
      <c r="M885" s="125"/>
      <c r="N885" s="125"/>
      <c r="O885" s="125"/>
      <c r="P885" s="125"/>
      <c r="Q885" s="125"/>
      <c r="R885" s="125"/>
      <c r="S885" s="125"/>
      <c r="T885" s="125"/>
      <c r="U885" s="125"/>
      <c r="V885" s="125"/>
      <c r="W885" s="125"/>
      <c r="X885" s="125"/>
      <c r="Y885" s="125"/>
      <c r="Z885" s="125"/>
      <c r="AA885" s="125"/>
      <c r="AB885" s="125"/>
      <c r="AC885" s="125"/>
      <c r="AD885" s="125"/>
      <c r="AE885" s="125"/>
      <c r="AF885" s="125"/>
      <c r="AG885" s="125"/>
      <c r="AH885" s="125"/>
      <c r="AI885" s="125"/>
      <c r="AJ885" s="1"/>
    </row>
    <row r="886" ht="24.0" customHeight="1">
      <c r="A886" s="1"/>
      <c r="B886" s="126"/>
      <c r="C886" s="94"/>
      <c r="D886" s="1"/>
      <c r="E886" s="125"/>
      <c r="F886" s="125"/>
      <c r="G886" s="125"/>
      <c r="H886" s="125"/>
      <c r="I886" s="125"/>
      <c r="J886" s="125"/>
      <c r="K886" s="125"/>
      <c r="L886" s="125"/>
      <c r="M886" s="125"/>
      <c r="N886" s="125"/>
      <c r="O886" s="125"/>
      <c r="P886" s="125"/>
      <c r="Q886" s="125"/>
      <c r="R886" s="125"/>
      <c r="S886" s="125"/>
      <c r="T886" s="125"/>
      <c r="U886" s="125"/>
      <c r="V886" s="125"/>
      <c r="W886" s="125"/>
      <c r="X886" s="125"/>
      <c r="Y886" s="125"/>
      <c r="Z886" s="125"/>
      <c r="AA886" s="125"/>
      <c r="AB886" s="125"/>
      <c r="AC886" s="125"/>
      <c r="AD886" s="125"/>
      <c r="AE886" s="125"/>
      <c r="AF886" s="125"/>
      <c r="AG886" s="125"/>
      <c r="AH886" s="125"/>
      <c r="AI886" s="125"/>
      <c r="AJ886" s="1"/>
    </row>
    <row r="887" ht="24.0" customHeight="1">
      <c r="A887" s="1"/>
      <c r="B887" s="126"/>
      <c r="C887" s="94"/>
      <c r="D887" s="1"/>
      <c r="E887" s="125"/>
      <c r="F887" s="125"/>
      <c r="G887" s="125"/>
      <c r="H887" s="125"/>
      <c r="I887" s="125"/>
      <c r="J887" s="125"/>
      <c r="K887" s="125"/>
      <c r="L887" s="125"/>
      <c r="M887" s="125"/>
      <c r="N887" s="125"/>
      <c r="O887" s="125"/>
      <c r="P887" s="125"/>
      <c r="Q887" s="125"/>
      <c r="R887" s="125"/>
      <c r="S887" s="125"/>
      <c r="T887" s="125"/>
      <c r="U887" s="125"/>
      <c r="V887" s="125"/>
      <c r="W887" s="125"/>
      <c r="X887" s="125"/>
      <c r="Y887" s="125"/>
      <c r="Z887" s="125"/>
      <c r="AA887" s="125"/>
      <c r="AB887" s="125"/>
      <c r="AC887" s="125"/>
      <c r="AD887" s="125"/>
      <c r="AE887" s="125"/>
      <c r="AF887" s="125"/>
      <c r="AG887" s="125"/>
      <c r="AH887" s="125"/>
      <c r="AI887" s="125"/>
      <c r="AJ887" s="1"/>
    </row>
    <row r="888" ht="24.0" customHeight="1">
      <c r="A888" s="1"/>
      <c r="B888" s="126"/>
      <c r="C888" s="94"/>
      <c r="D888" s="1"/>
      <c r="E888" s="125"/>
      <c r="F888" s="125"/>
      <c r="G888" s="125"/>
      <c r="H888" s="125"/>
      <c r="I888" s="125"/>
      <c r="J888" s="125"/>
      <c r="K888" s="125"/>
      <c r="L888" s="125"/>
      <c r="M888" s="125"/>
      <c r="N888" s="125"/>
      <c r="O888" s="125"/>
      <c r="P888" s="125"/>
      <c r="Q888" s="125"/>
      <c r="R888" s="125"/>
      <c r="S888" s="125"/>
      <c r="T888" s="125"/>
      <c r="U888" s="125"/>
      <c r="V888" s="125"/>
      <c r="W888" s="125"/>
      <c r="X888" s="125"/>
      <c r="Y888" s="125"/>
      <c r="Z888" s="125"/>
      <c r="AA888" s="125"/>
      <c r="AB888" s="125"/>
      <c r="AC888" s="125"/>
      <c r="AD888" s="125"/>
      <c r="AE888" s="125"/>
      <c r="AF888" s="125"/>
      <c r="AG888" s="125"/>
      <c r="AH888" s="125"/>
      <c r="AI888" s="125"/>
      <c r="AJ888" s="1"/>
    </row>
    <row r="889" ht="24.0" customHeight="1">
      <c r="A889" s="1"/>
      <c r="B889" s="126"/>
      <c r="C889" s="94"/>
      <c r="D889" s="1"/>
      <c r="E889" s="125"/>
      <c r="F889" s="125"/>
      <c r="G889" s="125"/>
      <c r="H889" s="125"/>
      <c r="I889" s="125"/>
      <c r="J889" s="125"/>
      <c r="K889" s="125"/>
      <c r="L889" s="125"/>
      <c r="M889" s="125"/>
      <c r="N889" s="125"/>
      <c r="O889" s="125"/>
      <c r="P889" s="125"/>
      <c r="Q889" s="125"/>
      <c r="R889" s="125"/>
      <c r="S889" s="125"/>
      <c r="T889" s="125"/>
      <c r="U889" s="125"/>
      <c r="V889" s="125"/>
      <c r="W889" s="125"/>
      <c r="X889" s="125"/>
      <c r="Y889" s="125"/>
      <c r="Z889" s="125"/>
      <c r="AA889" s="125"/>
      <c r="AB889" s="125"/>
      <c r="AC889" s="125"/>
      <c r="AD889" s="125"/>
      <c r="AE889" s="125"/>
      <c r="AF889" s="125"/>
      <c r="AG889" s="125"/>
      <c r="AH889" s="125"/>
      <c r="AI889" s="125"/>
      <c r="AJ889" s="1"/>
    </row>
    <row r="890" ht="24.0" customHeight="1">
      <c r="A890" s="1"/>
      <c r="B890" s="126"/>
      <c r="C890" s="94"/>
      <c r="D890" s="1"/>
      <c r="E890" s="125"/>
      <c r="F890" s="125"/>
      <c r="G890" s="125"/>
      <c r="H890" s="125"/>
      <c r="I890" s="125"/>
      <c r="J890" s="125"/>
      <c r="K890" s="125"/>
      <c r="L890" s="125"/>
      <c r="M890" s="125"/>
      <c r="N890" s="125"/>
      <c r="O890" s="125"/>
      <c r="P890" s="125"/>
      <c r="Q890" s="125"/>
      <c r="R890" s="125"/>
      <c r="S890" s="125"/>
      <c r="T890" s="125"/>
      <c r="U890" s="125"/>
      <c r="V890" s="125"/>
      <c r="W890" s="125"/>
      <c r="X890" s="125"/>
      <c r="Y890" s="125"/>
      <c r="Z890" s="125"/>
      <c r="AA890" s="125"/>
      <c r="AB890" s="125"/>
      <c r="AC890" s="125"/>
      <c r="AD890" s="125"/>
      <c r="AE890" s="125"/>
      <c r="AF890" s="125"/>
      <c r="AG890" s="125"/>
      <c r="AH890" s="125"/>
      <c r="AI890" s="125"/>
      <c r="AJ890" s="1"/>
    </row>
    <row r="891" ht="24.0" customHeight="1">
      <c r="A891" s="1"/>
      <c r="B891" s="126"/>
      <c r="C891" s="94"/>
      <c r="D891" s="1"/>
      <c r="E891" s="125"/>
      <c r="F891" s="125"/>
      <c r="G891" s="125"/>
      <c r="H891" s="125"/>
      <c r="I891" s="125"/>
      <c r="J891" s="125"/>
      <c r="K891" s="125"/>
      <c r="L891" s="125"/>
      <c r="M891" s="125"/>
      <c r="N891" s="125"/>
      <c r="O891" s="125"/>
      <c r="P891" s="125"/>
      <c r="Q891" s="125"/>
      <c r="R891" s="125"/>
      <c r="S891" s="125"/>
      <c r="T891" s="125"/>
      <c r="U891" s="125"/>
      <c r="V891" s="125"/>
      <c r="W891" s="125"/>
      <c r="X891" s="125"/>
      <c r="Y891" s="125"/>
      <c r="Z891" s="125"/>
      <c r="AA891" s="125"/>
      <c r="AB891" s="125"/>
      <c r="AC891" s="125"/>
      <c r="AD891" s="125"/>
      <c r="AE891" s="125"/>
      <c r="AF891" s="125"/>
      <c r="AG891" s="125"/>
      <c r="AH891" s="125"/>
      <c r="AI891" s="125"/>
      <c r="AJ891" s="1"/>
    </row>
    <row r="892" ht="24.0" customHeight="1">
      <c r="A892" s="1"/>
      <c r="B892" s="126"/>
      <c r="C892" s="94"/>
      <c r="D892" s="1"/>
      <c r="E892" s="125"/>
      <c r="F892" s="125"/>
      <c r="G892" s="125"/>
      <c r="H892" s="125"/>
      <c r="I892" s="125"/>
      <c r="J892" s="125"/>
      <c r="K892" s="125"/>
      <c r="L892" s="125"/>
      <c r="M892" s="125"/>
      <c r="N892" s="125"/>
      <c r="O892" s="125"/>
      <c r="P892" s="125"/>
      <c r="Q892" s="125"/>
      <c r="R892" s="125"/>
      <c r="S892" s="125"/>
      <c r="T892" s="125"/>
      <c r="U892" s="125"/>
      <c r="V892" s="125"/>
      <c r="W892" s="125"/>
      <c r="X892" s="125"/>
      <c r="Y892" s="125"/>
      <c r="Z892" s="125"/>
      <c r="AA892" s="125"/>
      <c r="AB892" s="125"/>
      <c r="AC892" s="125"/>
      <c r="AD892" s="125"/>
      <c r="AE892" s="125"/>
      <c r="AF892" s="125"/>
      <c r="AG892" s="125"/>
      <c r="AH892" s="125"/>
      <c r="AI892" s="125"/>
      <c r="AJ892" s="1"/>
    </row>
    <row r="893" ht="24.0" customHeight="1">
      <c r="A893" s="1"/>
      <c r="B893" s="126"/>
      <c r="C893" s="94"/>
      <c r="D893" s="1"/>
      <c r="E893" s="125"/>
      <c r="F893" s="125"/>
      <c r="G893" s="125"/>
      <c r="H893" s="125"/>
      <c r="I893" s="125"/>
      <c r="J893" s="125"/>
      <c r="K893" s="125"/>
      <c r="L893" s="125"/>
      <c r="M893" s="125"/>
      <c r="N893" s="125"/>
      <c r="O893" s="125"/>
      <c r="P893" s="125"/>
      <c r="Q893" s="125"/>
      <c r="R893" s="125"/>
      <c r="S893" s="125"/>
      <c r="T893" s="125"/>
      <c r="U893" s="125"/>
      <c r="V893" s="125"/>
      <c r="W893" s="125"/>
      <c r="X893" s="125"/>
      <c r="Y893" s="125"/>
      <c r="Z893" s="125"/>
      <c r="AA893" s="125"/>
      <c r="AB893" s="125"/>
      <c r="AC893" s="125"/>
      <c r="AD893" s="125"/>
      <c r="AE893" s="125"/>
      <c r="AF893" s="125"/>
      <c r="AG893" s="125"/>
      <c r="AH893" s="125"/>
      <c r="AI893" s="125"/>
      <c r="AJ893" s="1"/>
    </row>
    <row r="894" ht="24.0" customHeight="1">
      <c r="A894" s="1"/>
      <c r="B894" s="126"/>
      <c r="C894" s="94"/>
      <c r="D894" s="1"/>
      <c r="E894" s="125"/>
      <c r="F894" s="125"/>
      <c r="G894" s="125"/>
      <c r="H894" s="125"/>
      <c r="I894" s="125"/>
      <c r="J894" s="125"/>
      <c r="K894" s="125"/>
      <c r="L894" s="125"/>
      <c r="M894" s="125"/>
      <c r="N894" s="125"/>
      <c r="O894" s="125"/>
      <c r="P894" s="125"/>
      <c r="Q894" s="125"/>
      <c r="R894" s="125"/>
      <c r="S894" s="125"/>
      <c r="T894" s="125"/>
      <c r="U894" s="125"/>
      <c r="V894" s="125"/>
      <c r="W894" s="125"/>
      <c r="X894" s="125"/>
      <c r="Y894" s="125"/>
      <c r="Z894" s="125"/>
      <c r="AA894" s="125"/>
      <c r="AB894" s="125"/>
      <c r="AC894" s="125"/>
      <c r="AD894" s="125"/>
      <c r="AE894" s="125"/>
      <c r="AF894" s="125"/>
      <c r="AG894" s="125"/>
      <c r="AH894" s="125"/>
      <c r="AI894" s="125"/>
      <c r="AJ894" s="1"/>
    </row>
    <row r="895" ht="24.0" customHeight="1">
      <c r="A895" s="1"/>
      <c r="B895" s="126"/>
      <c r="C895" s="94"/>
      <c r="D895" s="1"/>
      <c r="E895" s="125"/>
      <c r="F895" s="125"/>
      <c r="G895" s="125"/>
      <c r="H895" s="125"/>
      <c r="I895" s="125"/>
      <c r="J895" s="125"/>
      <c r="K895" s="125"/>
      <c r="L895" s="125"/>
      <c r="M895" s="125"/>
      <c r="N895" s="125"/>
      <c r="O895" s="125"/>
      <c r="P895" s="125"/>
      <c r="Q895" s="125"/>
      <c r="R895" s="125"/>
      <c r="S895" s="125"/>
      <c r="T895" s="125"/>
      <c r="U895" s="125"/>
      <c r="V895" s="125"/>
      <c r="W895" s="125"/>
      <c r="X895" s="125"/>
      <c r="Y895" s="125"/>
      <c r="Z895" s="125"/>
      <c r="AA895" s="125"/>
      <c r="AB895" s="125"/>
      <c r="AC895" s="125"/>
      <c r="AD895" s="125"/>
      <c r="AE895" s="125"/>
      <c r="AF895" s="125"/>
      <c r="AG895" s="125"/>
      <c r="AH895" s="125"/>
      <c r="AI895" s="125"/>
      <c r="AJ895" s="1"/>
    </row>
    <row r="896" ht="24.0" customHeight="1">
      <c r="A896" s="1"/>
      <c r="B896" s="126"/>
      <c r="C896" s="94"/>
      <c r="D896" s="1"/>
      <c r="E896" s="125"/>
      <c r="F896" s="125"/>
      <c r="G896" s="125"/>
      <c r="H896" s="125"/>
      <c r="I896" s="125"/>
      <c r="J896" s="125"/>
      <c r="K896" s="125"/>
      <c r="L896" s="125"/>
      <c r="M896" s="125"/>
      <c r="N896" s="125"/>
      <c r="O896" s="125"/>
      <c r="P896" s="125"/>
      <c r="Q896" s="125"/>
      <c r="R896" s="125"/>
      <c r="S896" s="125"/>
      <c r="T896" s="125"/>
      <c r="U896" s="125"/>
      <c r="V896" s="125"/>
      <c r="W896" s="125"/>
      <c r="X896" s="125"/>
      <c r="Y896" s="125"/>
      <c r="Z896" s="125"/>
      <c r="AA896" s="125"/>
      <c r="AB896" s="125"/>
      <c r="AC896" s="125"/>
      <c r="AD896" s="125"/>
      <c r="AE896" s="125"/>
      <c r="AF896" s="125"/>
      <c r="AG896" s="125"/>
      <c r="AH896" s="125"/>
      <c r="AI896" s="125"/>
      <c r="AJ896" s="1"/>
    </row>
    <row r="897" ht="24.0" customHeight="1">
      <c r="A897" s="1"/>
      <c r="B897" s="126"/>
      <c r="C897" s="94"/>
      <c r="D897" s="1"/>
      <c r="E897" s="125"/>
      <c r="F897" s="125"/>
      <c r="G897" s="125"/>
      <c r="H897" s="125"/>
      <c r="I897" s="125"/>
      <c r="J897" s="125"/>
      <c r="K897" s="125"/>
      <c r="L897" s="125"/>
      <c r="M897" s="125"/>
      <c r="N897" s="125"/>
      <c r="O897" s="125"/>
      <c r="P897" s="125"/>
      <c r="Q897" s="125"/>
      <c r="R897" s="125"/>
      <c r="S897" s="125"/>
      <c r="T897" s="125"/>
      <c r="U897" s="125"/>
      <c r="V897" s="125"/>
      <c r="W897" s="125"/>
      <c r="X897" s="125"/>
      <c r="Y897" s="125"/>
      <c r="Z897" s="125"/>
      <c r="AA897" s="125"/>
      <c r="AB897" s="125"/>
      <c r="AC897" s="125"/>
      <c r="AD897" s="125"/>
      <c r="AE897" s="125"/>
      <c r="AF897" s="125"/>
      <c r="AG897" s="125"/>
      <c r="AH897" s="125"/>
      <c r="AI897" s="125"/>
      <c r="AJ897" s="1"/>
    </row>
    <row r="898" ht="24.0" customHeight="1">
      <c r="A898" s="1"/>
      <c r="B898" s="126"/>
      <c r="C898" s="94"/>
      <c r="D898" s="1"/>
      <c r="E898" s="125"/>
      <c r="F898" s="125"/>
      <c r="G898" s="125"/>
      <c r="H898" s="125"/>
      <c r="I898" s="125"/>
      <c r="J898" s="125"/>
      <c r="K898" s="125"/>
      <c r="L898" s="125"/>
      <c r="M898" s="125"/>
      <c r="N898" s="125"/>
      <c r="O898" s="125"/>
      <c r="P898" s="125"/>
      <c r="Q898" s="125"/>
      <c r="R898" s="125"/>
      <c r="S898" s="125"/>
      <c r="T898" s="125"/>
      <c r="U898" s="125"/>
      <c r="V898" s="125"/>
      <c r="W898" s="125"/>
      <c r="X898" s="125"/>
      <c r="Y898" s="125"/>
      <c r="Z898" s="125"/>
      <c r="AA898" s="125"/>
      <c r="AB898" s="125"/>
      <c r="AC898" s="125"/>
      <c r="AD898" s="125"/>
      <c r="AE898" s="125"/>
      <c r="AF898" s="125"/>
      <c r="AG898" s="125"/>
      <c r="AH898" s="125"/>
      <c r="AI898" s="125"/>
      <c r="AJ898" s="1"/>
    </row>
    <row r="899" ht="24.0" customHeight="1">
      <c r="A899" s="1"/>
      <c r="B899" s="126"/>
      <c r="C899" s="94"/>
      <c r="D899" s="1"/>
      <c r="E899" s="125"/>
      <c r="F899" s="125"/>
      <c r="G899" s="125"/>
      <c r="H899" s="125"/>
      <c r="I899" s="125"/>
      <c r="J899" s="125"/>
      <c r="K899" s="125"/>
      <c r="L899" s="125"/>
      <c r="M899" s="125"/>
      <c r="N899" s="125"/>
      <c r="O899" s="125"/>
      <c r="P899" s="125"/>
      <c r="Q899" s="125"/>
      <c r="R899" s="125"/>
      <c r="S899" s="125"/>
      <c r="T899" s="125"/>
      <c r="U899" s="125"/>
      <c r="V899" s="125"/>
      <c r="W899" s="125"/>
      <c r="X899" s="125"/>
      <c r="Y899" s="125"/>
      <c r="Z899" s="125"/>
      <c r="AA899" s="125"/>
      <c r="AB899" s="125"/>
      <c r="AC899" s="125"/>
      <c r="AD899" s="125"/>
      <c r="AE899" s="125"/>
      <c r="AF899" s="125"/>
      <c r="AG899" s="125"/>
      <c r="AH899" s="125"/>
      <c r="AI899" s="125"/>
      <c r="AJ899" s="1"/>
    </row>
    <row r="900" ht="24.0" customHeight="1">
      <c r="A900" s="1"/>
      <c r="B900" s="126"/>
      <c r="C900" s="94"/>
      <c r="D900" s="1"/>
      <c r="E900" s="125"/>
      <c r="F900" s="125"/>
      <c r="G900" s="125"/>
      <c r="H900" s="125"/>
      <c r="I900" s="125"/>
      <c r="J900" s="125"/>
      <c r="K900" s="125"/>
      <c r="L900" s="125"/>
      <c r="M900" s="125"/>
      <c r="N900" s="125"/>
      <c r="O900" s="125"/>
      <c r="P900" s="125"/>
      <c r="Q900" s="125"/>
      <c r="R900" s="125"/>
      <c r="S900" s="125"/>
      <c r="T900" s="125"/>
      <c r="U900" s="125"/>
      <c r="V900" s="125"/>
      <c r="W900" s="125"/>
      <c r="X900" s="125"/>
      <c r="Y900" s="125"/>
      <c r="Z900" s="125"/>
      <c r="AA900" s="125"/>
      <c r="AB900" s="125"/>
      <c r="AC900" s="125"/>
      <c r="AD900" s="125"/>
      <c r="AE900" s="125"/>
      <c r="AF900" s="125"/>
      <c r="AG900" s="125"/>
      <c r="AH900" s="125"/>
      <c r="AI900" s="125"/>
      <c r="AJ900" s="1"/>
    </row>
    <row r="901" ht="24.0" customHeight="1">
      <c r="A901" s="1"/>
      <c r="B901" s="126"/>
      <c r="C901" s="94"/>
      <c r="D901" s="1"/>
      <c r="E901" s="125"/>
      <c r="F901" s="125"/>
      <c r="G901" s="125"/>
      <c r="H901" s="125"/>
      <c r="I901" s="125"/>
      <c r="J901" s="125"/>
      <c r="K901" s="125"/>
      <c r="L901" s="125"/>
      <c r="M901" s="125"/>
      <c r="N901" s="125"/>
      <c r="O901" s="125"/>
      <c r="P901" s="125"/>
      <c r="Q901" s="125"/>
      <c r="R901" s="125"/>
      <c r="S901" s="125"/>
      <c r="T901" s="125"/>
      <c r="U901" s="125"/>
      <c r="V901" s="125"/>
      <c r="W901" s="125"/>
      <c r="X901" s="125"/>
      <c r="Y901" s="125"/>
      <c r="Z901" s="125"/>
      <c r="AA901" s="125"/>
      <c r="AB901" s="125"/>
      <c r="AC901" s="125"/>
      <c r="AD901" s="125"/>
      <c r="AE901" s="125"/>
      <c r="AF901" s="125"/>
      <c r="AG901" s="125"/>
      <c r="AH901" s="125"/>
      <c r="AI901" s="125"/>
      <c r="AJ901" s="1"/>
    </row>
    <row r="902" ht="24.0" customHeight="1">
      <c r="A902" s="1"/>
      <c r="B902" s="126"/>
      <c r="C902" s="94"/>
      <c r="D902" s="1"/>
      <c r="E902" s="125"/>
      <c r="F902" s="125"/>
      <c r="G902" s="125"/>
      <c r="H902" s="125"/>
      <c r="I902" s="125"/>
      <c r="J902" s="125"/>
      <c r="K902" s="125"/>
      <c r="L902" s="125"/>
      <c r="M902" s="125"/>
      <c r="N902" s="125"/>
      <c r="O902" s="125"/>
      <c r="P902" s="125"/>
      <c r="Q902" s="125"/>
      <c r="R902" s="125"/>
      <c r="S902" s="125"/>
      <c r="T902" s="125"/>
      <c r="U902" s="125"/>
      <c r="V902" s="125"/>
      <c r="W902" s="125"/>
      <c r="X902" s="125"/>
      <c r="Y902" s="125"/>
      <c r="Z902" s="125"/>
      <c r="AA902" s="125"/>
      <c r="AB902" s="125"/>
      <c r="AC902" s="125"/>
      <c r="AD902" s="125"/>
      <c r="AE902" s="125"/>
      <c r="AF902" s="125"/>
      <c r="AG902" s="125"/>
      <c r="AH902" s="125"/>
      <c r="AI902" s="125"/>
      <c r="AJ902" s="1"/>
    </row>
    <row r="903" ht="24.0" customHeight="1">
      <c r="A903" s="1"/>
      <c r="B903" s="126"/>
      <c r="C903" s="94"/>
      <c r="D903" s="1"/>
      <c r="E903" s="125"/>
      <c r="F903" s="125"/>
      <c r="G903" s="125"/>
      <c r="H903" s="125"/>
      <c r="I903" s="125"/>
      <c r="J903" s="125"/>
      <c r="K903" s="125"/>
      <c r="L903" s="125"/>
      <c r="M903" s="125"/>
      <c r="N903" s="125"/>
      <c r="O903" s="125"/>
      <c r="P903" s="125"/>
      <c r="Q903" s="125"/>
      <c r="R903" s="125"/>
      <c r="S903" s="125"/>
      <c r="T903" s="125"/>
      <c r="U903" s="125"/>
      <c r="V903" s="125"/>
      <c r="W903" s="125"/>
      <c r="X903" s="125"/>
      <c r="Y903" s="125"/>
      <c r="Z903" s="125"/>
      <c r="AA903" s="125"/>
      <c r="AB903" s="125"/>
      <c r="AC903" s="125"/>
      <c r="AD903" s="125"/>
      <c r="AE903" s="125"/>
      <c r="AF903" s="125"/>
      <c r="AG903" s="125"/>
      <c r="AH903" s="125"/>
      <c r="AI903" s="125"/>
      <c r="AJ903" s="1"/>
    </row>
    <row r="904" ht="24.0" customHeight="1">
      <c r="A904" s="1"/>
      <c r="B904" s="126"/>
      <c r="C904" s="94"/>
      <c r="D904" s="1"/>
      <c r="E904" s="125"/>
      <c r="F904" s="125"/>
      <c r="G904" s="125"/>
      <c r="H904" s="125"/>
      <c r="I904" s="125"/>
      <c r="J904" s="125"/>
      <c r="K904" s="125"/>
      <c r="L904" s="125"/>
      <c r="M904" s="125"/>
      <c r="N904" s="125"/>
      <c r="O904" s="125"/>
      <c r="P904" s="125"/>
      <c r="Q904" s="125"/>
      <c r="R904" s="125"/>
      <c r="S904" s="125"/>
      <c r="T904" s="125"/>
      <c r="U904" s="125"/>
      <c r="V904" s="125"/>
      <c r="W904" s="125"/>
      <c r="X904" s="125"/>
      <c r="Y904" s="125"/>
      <c r="Z904" s="125"/>
      <c r="AA904" s="125"/>
      <c r="AB904" s="125"/>
      <c r="AC904" s="125"/>
      <c r="AD904" s="125"/>
      <c r="AE904" s="125"/>
      <c r="AF904" s="125"/>
      <c r="AG904" s="125"/>
      <c r="AH904" s="125"/>
      <c r="AI904" s="125"/>
      <c r="AJ904" s="1"/>
    </row>
    <row r="905" ht="24.0" customHeight="1">
      <c r="A905" s="1"/>
      <c r="B905" s="126"/>
      <c r="C905" s="94"/>
      <c r="D905" s="1"/>
      <c r="E905" s="125"/>
      <c r="F905" s="125"/>
      <c r="G905" s="125"/>
      <c r="H905" s="125"/>
      <c r="I905" s="125"/>
      <c r="J905" s="125"/>
      <c r="K905" s="125"/>
      <c r="L905" s="125"/>
      <c r="M905" s="125"/>
      <c r="N905" s="125"/>
      <c r="O905" s="125"/>
      <c r="P905" s="125"/>
      <c r="Q905" s="125"/>
      <c r="R905" s="125"/>
      <c r="S905" s="125"/>
      <c r="T905" s="125"/>
      <c r="U905" s="125"/>
      <c r="V905" s="125"/>
      <c r="W905" s="125"/>
      <c r="X905" s="125"/>
      <c r="Y905" s="125"/>
      <c r="Z905" s="125"/>
      <c r="AA905" s="125"/>
      <c r="AB905" s="125"/>
      <c r="AC905" s="125"/>
      <c r="AD905" s="125"/>
      <c r="AE905" s="125"/>
      <c r="AF905" s="125"/>
      <c r="AG905" s="125"/>
      <c r="AH905" s="125"/>
      <c r="AI905" s="125"/>
      <c r="AJ905" s="1"/>
    </row>
    <row r="906" ht="24.0" customHeight="1">
      <c r="A906" s="1"/>
      <c r="B906" s="126"/>
      <c r="C906" s="94"/>
      <c r="D906" s="1"/>
      <c r="E906" s="125"/>
      <c r="F906" s="125"/>
      <c r="G906" s="125"/>
      <c r="H906" s="125"/>
      <c r="I906" s="125"/>
      <c r="J906" s="125"/>
      <c r="K906" s="125"/>
      <c r="L906" s="125"/>
      <c r="M906" s="125"/>
      <c r="N906" s="125"/>
      <c r="O906" s="125"/>
      <c r="P906" s="125"/>
      <c r="Q906" s="125"/>
      <c r="R906" s="125"/>
      <c r="S906" s="125"/>
      <c r="T906" s="125"/>
      <c r="U906" s="125"/>
      <c r="V906" s="125"/>
      <c r="W906" s="125"/>
      <c r="X906" s="125"/>
      <c r="Y906" s="125"/>
      <c r="Z906" s="125"/>
      <c r="AA906" s="125"/>
      <c r="AB906" s="125"/>
      <c r="AC906" s="125"/>
      <c r="AD906" s="125"/>
      <c r="AE906" s="125"/>
      <c r="AF906" s="125"/>
      <c r="AG906" s="125"/>
      <c r="AH906" s="125"/>
      <c r="AI906" s="125"/>
      <c r="AJ906" s="1"/>
    </row>
    <row r="907" ht="24.0" customHeight="1">
      <c r="A907" s="1"/>
      <c r="B907" s="126"/>
      <c r="C907" s="94"/>
      <c r="D907" s="1"/>
      <c r="E907" s="125"/>
      <c r="F907" s="125"/>
      <c r="G907" s="125"/>
      <c r="H907" s="125"/>
      <c r="I907" s="125"/>
      <c r="J907" s="125"/>
      <c r="K907" s="125"/>
      <c r="L907" s="125"/>
      <c r="M907" s="125"/>
      <c r="N907" s="125"/>
      <c r="O907" s="125"/>
      <c r="P907" s="125"/>
      <c r="Q907" s="125"/>
      <c r="R907" s="125"/>
      <c r="S907" s="125"/>
      <c r="T907" s="125"/>
      <c r="U907" s="125"/>
      <c r="V907" s="125"/>
      <c r="W907" s="125"/>
      <c r="X907" s="125"/>
      <c r="Y907" s="125"/>
      <c r="Z907" s="125"/>
      <c r="AA907" s="125"/>
      <c r="AB907" s="125"/>
      <c r="AC907" s="125"/>
      <c r="AD907" s="125"/>
      <c r="AE907" s="125"/>
      <c r="AF907" s="125"/>
      <c r="AG907" s="125"/>
      <c r="AH907" s="125"/>
      <c r="AI907" s="125"/>
      <c r="AJ907" s="1"/>
    </row>
    <row r="908" ht="24.0" customHeight="1">
      <c r="A908" s="1"/>
      <c r="B908" s="126"/>
      <c r="C908" s="94"/>
      <c r="D908" s="1"/>
      <c r="E908" s="125"/>
      <c r="F908" s="125"/>
      <c r="G908" s="125"/>
      <c r="H908" s="125"/>
      <c r="I908" s="125"/>
      <c r="J908" s="125"/>
      <c r="K908" s="125"/>
      <c r="L908" s="125"/>
      <c r="M908" s="125"/>
      <c r="N908" s="125"/>
      <c r="O908" s="125"/>
      <c r="P908" s="125"/>
      <c r="Q908" s="125"/>
      <c r="R908" s="125"/>
      <c r="S908" s="125"/>
      <c r="T908" s="125"/>
      <c r="U908" s="125"/>
      <c r="V908" s="125"/>
      <c r="W908" s="125"/>
      <c r="X908" s="125"/>
      <c r="Y908" s="125"/>
      <c r="Z908" s="125"/>
      <c r="AA908" s="125"/>
      <c r="AB908" s="125"/>
      <c r="AC908" s="125"/>
      <c r="AD908" s="125"/>
      <c r="AE908" s="125"/>
      <c r="AF908" s="125"/>
      <c r="AG908" s="125"/>
      <c r="AH908" s="125"/>
      <c r="AI908" s="125"/>
      <c r="AJ908" s="1"/>
    </row>
    <row r="909" ht="24.0" customHeight="1">
      <c r="A909" s="1"/>
      <c r="B909" s="126"/>
      <c r="C909" s="94"/>
      <c r="D909" s="1"/>
      <c r="E909" s="125"/>
      <c r="F909" s="125"/>
      <c r="G909" s="125"/>
      <c r="H909" s="125"/>
      <c r="I909" s="125"/>
      <c r="J909" s="125"/>
      <c r="K909" s="125"/>
      <c r="L909" s="125"/>
      <c r="M909" s="125"/>
      <c r="N909" s="125"/>
      <c r="O909" s="125"/>
      <c r="P909" s="125"/>
      <c r="Q909" s="125"/>
      <c r="R909" s="125"/>
      <c r="S909" s="125"/>
      <c r="T909" s="125"/>
      <c r="U909" s="125"/>
      <c r="V909" s="125"/>
      <c r="W909" s="125"/>
      <c r="X909" s="125"/>
      <c r="Y909" s="125"/>
      <c r="Z909" s="125"/>
      <c r="AA909" s="125"/>
      <c r="AB909" s="125"/>
      <c r="AC909" s="125"/>
      <c r="AD909" s="125"/>
      <c r="AE909" s="125"/>
      <c r="AF909" s="125"/>
      <c r="AG909" s="125"/>
      <c r="AH909" s="125"/>
      <c r="AI909" s="125"/>
      <c r="AJ909" s="1"/>
    </row>
    <row r="910" ht="24.0" customHeight="1">
      <c r="A910" s="1"/>
      <c r="B910" s="126"/>
      <c r="C910" s="94"/>
      <c r="D910" s="1"/>
      <c r="E910" s="125"/>
      <c r="F910" s="125"/>
      <c r="G910" s="125"/>
      <c r="H910" s="125"/>
      <c r="I910" s="125"/>
      <c r="J910" s="125"/>
      <c r="K910" s="125"/>
      <c r="L910" s="125"/>
      <c r="M910" s="125"/>
      <c r="N910" s="125"/>
      <c r="O910" s="125"/>
      <c r="P910" s="125"/>
      <c r="Q910" s="125"/>
      <c r="R910" s="125"/>
      <c r="S910" s="125"/>
      <c r="T910" s="125"/>
      <c r="U910" s="125"/>
      <c r="V910" s="125"/>
      <c r="W910" s="125"/>
      <c r="X910" s="125"/>
      <c r="Y910" s="125"/>
      <c r="Z910" s="125"/>
      <c r="AA910" s="125"/>
      <c r="AB910" s="125"/>
      <c r="AC910" s="125"/>
      <c r="AD910" s="125"/>
      <c r="AE910" s="125"/>
      <c r="AF910" s="125"/>
      <c r="AG910" s="125"/>
      <c r="AH910" s="125"/>
      <c r="AI910" s="125"/>
      <c r="AJ910" s="1"/>
    </row>
    <row r="911" ht="24.0" customHeight="1">
      <c r="A911" s="1"/>
      <c r="B911" s="126"/>
      <c r="C911" s="94"/>
      <c r="D911" s="1"/>
      <c r="E911" s="125"/>
      <c r="F911" s="125"/>
      <c r="G911" s="125"/>
      <c r="H911" s="125"/>
      <c r="I911" s="125"/>
      <c r="J911" s="125"/>
      <c r="K911" s="125"/>
      <c r="L911" s="125"/>
      <c r="M911" s="125"/>
      <c r="N911" s="125"/>
      <c r="O911" s="125"/>
      <c r="P911" s="125"/>
      <c r="Q911" s="125"/>
      <c r="R911" s="125"/>
      <c r="S911" s="125"/>
      <c r="T911" s="125"/>
      <c r="U911" s="125"/>
      <c r="V911" s="125"/>
      <c r="W911" s="125"/>
      <c r="X911" s="125"/>
      <c r="Y911" s="125"/>
      <c r="Z911" s="125"/>
      <c r="AA911" s="125"/>
      <c r="AB911" s="125"/>
      <c r="AC911" s="125"/>
      <c r="AD911" s="125"/>
      <c r="AE911" s="125"/>
      <c r="AF911" s="125"/>
      <c r="AG911" s="125"/>
      <c r="AH911" s="125"/>
      <c r="AI911" s="125"/>
      <c r="AJ911" s="1"/>
    </row>
    <row r="912" ht="24.0" customHeight="1">
      <c r="A912" s="1"/>
      <c r="B912" s="126"/>
      <c r="C912" s="94"/>
      <c r="D912" s="1"/>
      <c r="E912" s="125"/>
      <c r="F912" s="125"/>
      <c r="G912" s="125"/>
      <c r="H912" s="125"/>
      <c r="I912" s="125"/>
      <c r="J912" s="125"/>
      <c r="K912" s="125"/>
      <c r="L912" s="125"/>
      <c r="M912" s="125"/>
      <c r="N912" s="125"/>
      <c r="O912" s="125"/>
      <c r="P912" s="125"/>
      <c r="Q912" s="125"/>
      <c r="R912" s="125"/>
      <c r="S912" s="125"/>
      <c r="T912" s="125"/>
      <c r="U912" s="125"/>
      <c r="V912" s="125"/>
      <c r="W912" s="125"/>
      <c r="X912" s="125"/>
      <c r="Y912" s="125"/>
      <c r="Z912" s="125"/>
      <c r="AA912" s="125"/>
      <c r="AB912" s="125"/>
      <c r="AC912" s="125"/>
      <c r="AD912" s="125"/>
      <c r="AE912" s="125"/>
      <c r="AF912" s="125"/>
      <c r="AG912" s="125"/>
      <c r="AH912" s="125"/>
      <c r="AI912" s="125"/>
      <c r="AJ912" s="1"/>
    </row>
    <row r="913" ht="24.0" customHeight="1">
      <c r="A913" s="1"/>
      <c r="B913" s="126"/>
      <c r="C913" s="94"/>
      <c r="D913" s="1"/>
      <c r="E913" s="125"/>
      <c r="F913" s="125"/>
      <c r="G913" s="125"/>
      <c r="H913" s="125"/>
      <c r="I913" s="125"/>
      <c r="J913" s="125"/>
      <c r="K913" s="125"/>
      <c r="L913" s="125"/>
      <c r="M913" s="125"/>
      <c r="N913" s="125"/>
      <c r="O913" s="125"/>
      <c r="P913" s="125"/>
      <c r="Q913" s="125"/>
      <c r="R913" s="125"/>
      <c r="S913" s="125"/>
      <c r="T913" s="125"/>
      <c r="U913" s="125"/>
      <c r="V913" s="125"/>
      <c r="W913" s="125"/>
      <c r="X913" s="125"/>
      <c r="Y913" s="125"/>
      <c r="Z913" s="125"/>
      <c r="AA913" s="125"/>
      <c r="AB913" s="125"/>
      <c r="AC913" s="125"/>
      <c r="AD913" s="125"/>
      <c r="AE913" s="125"/>
      <c r="AF913" s="125"/>
      <c r="AG913" s="125"/>
      <c r="AH913" s="125"/>
      <c r="AI913" s="125"/>
      <c r="AJ913" s="1"/>
    </row>
    <row r="914" ht="24.0" customHeight="1">
      <c r="A914" s="1"/>
      <c r="B914" s="126"/>
      <c r="C914" s="94"/>
      <c r="D914" s="1"/>
      <c r="E914" s="125"/>
      <c r="F914" s="125"/>
      <c r="G914" s="125"/>
      <c r="H914" s="125"/>
      <c r="I914" s="125"/>
      <c r="J914" s="125"/>
      <c r="K914" s="125"/>
      <c r="L914" s="125"/>
      <c r="M914" s="125"/>
      <c r="N914" s="125"/>
      <c r="O914" s="125"/>
      <c r="P914" s="125"/>
      <c r="Q914" s="125"/>
      <c r="R914" s="125"/>
      <c r="S914" s="125"/>
      <c r="T914" s="125"/>
      <c r="U914" s="125"/>
      <c r="V914" s="125"/>
      <c r="W914" s="125"/>
      <c r="X914" s="125"/>
      <c r="Y914" s="125"/>
      <c r="Z914" s="125"/>
      <c r="AA914" s="125"/>
      <c r="AB914" s="125"/>
      <c r="AC914" s="125"/>
      <c r="AD914" s="125"/>
      <c r="AE914" s="125"/>
      <c r="AF914" s="125"/>
      <c r="AG914" s="125"/>
      <c r="AH914" s="125"/>
      <c r="AI914" s="125"/>
      <c r="AJ914" s="1"/>
    </row>
    <row r="915" ht="24.0" customHeight="1">
      <c r="A915" s="1"/>
      <c r="B915" s="126"/>
      <c r="C915" s="94"/>
      <c r="D915" s="1"/>
      <c r="E915" s="125"/>
      <c r="F915" s="125"/>
      <c r="G915" s="125"/>
      <c r="H915" s="125"/>
      <c r="I915" s="125"/>
      <c r="J915" s="125"/>
      <c r="K915" s="125"/>
      <c r="L915" s="125"/>
      <c r="M915" s="125"/>
      <c r="N915" s="125"/>
      <c r="O915" s="125"/>
      <c r="P915" s="125"/>
      <c r="Q915" s="125"/>
      <c r="R915" s="125"/>
      <c r="S915" s="125"/>
      <c r="T915" s="125"/>
      <c r="U915" s="125"/>
      <c r="V915" s="125"/>
      <c r="W915" s="125"/>
      <c r="X915" s="125"/>
      <c r="Y915" s="125"/>
      <c r="Z915" s="125"/>
      <c r="AA915" s="125"/>
      <c r="AB915" s="125"/>
      <c r="AC915" s="125"/>
      <c r="AD915" s="125"/>
      <c r="AE915" s="125"/>
      <c r="AF915" s="125"/>
      <c r="AG915" s="125"/>
      <c r="AH915" s="125"/>
      <c r="AI915" s="125"/>
      <c r="AJ915" s="1"/>
    </row>
    <row r="916" ht="24.0" customHeight="1">
      <c r="A916" s="1"/>
      <c r="B916" s="126"/>
      <c r="C916" s="94"/>
      <c r="D916" s="1"/>
      <c r="E916" s="125"/>
      <c r="F916" s="125"/>
      <c r="G916" s="125"/>
      <c r="H916" s="125"/>
      <c r="I916" s="125"/>
      <c r="J916" s="125"/>
      <c r="K916" s="125"/>
      <c r="L916" s="125"/>
      <c r="M916" s="125"/>
      <c r="N916" s="125"/>
      <c r="O916" s="125"/>
      <c r="P916" s="125"/>
      <c r="Q916" s="125"/>
      <c r="R916" s="125"/>
      <c r="S916" s="125"/>
      <c r="T916" s="125"/>
      <c r="U916" s="125"/>
      <c r="V916" s="125"/>
      <c r="W916" s="125"/>
      <c r="X916" s="125"/>
      <c r="Y916" s="125"/>
      <c r="Z916" s="125"/>
      <c r="AA916" s="125"/>
      <c r="AB916" s="125"/>
      <c r="AC916" s="125"/>
      <c r="AD916" s="125"/>
      <c r="AE916" s="125"/>
      <c r="AF916" s="125"/>
      <c r="AG916" s="125"/>
      <c r="AH916" s="125"/>
      <c r="AI916" s="125"/>
      <c r="AJ916" s="1"/>
    </row>
    <row r="917" ht="24.0" customHeight="1">
      <c r="A917" s="1"/>
      <c r="B917" s="126"/>
      <c r="C917" s="94"/>
      <c r="D917" s="1"/>
      <c r="E917" s="125"/>
      <c r="F917" s="125"/>
      <c r="G917" s="125"/>
      <c r="H917" s="125"/>
      <c r="I917" s="125"/>
      <c r="J917" s="125"/>
      <c r="K917" s="125"/>
      <c r="L917" s="125"/>
      <c r="M917" s="125"/>
      <c r="N917" s="125"/>
      <c r="O917" s="125"/>
      <c r="P917" s="125"/>
      <c r="Q917" s="125"/>
      <c r="R917" s="125"/>
      <c r="S917" s="125"/>
      <c r="T917" s="125"/>
      <c r="U917" s="125"/>
      <c r="V917" s="125"/>
      <c r="W917" s="125"/>
      <c r="X917" s="125"/>
      <c r="Y917" s="125"/>
      <c r="Z917" s="125"/>
      <c r="AA917" s="125"/>
      <c r="AB917" s="125"/>
      <c r="AC917" s="125"/>
      <c r="AD917" s="125"/>
      <c r="AE917" s="125"/>
      <c r="AF917" s="125"/>
      <c r="AG917" s="125"/>
      <c r="AH917" s="125"/>
      <c r="AI917" s="125"/>
      <c r="AJ917" s="1"/>
    </row>
    <row r="918" ht="24.0" customHeight="1">
      <c r="A918" s="1"/>
      <c r="B918" s="126"/>
      <c r="C918" s="94"/>
      <c r="D918" s="1"/>
      <c r="E918" s="125"/>
      <c r="F918" s="125"/>
      <c r="G918" s="125"/>
      <c r="H918" s="125"/>
      <c r="I918" s="125"/>
      <c r="J918" s="125"/>
      <c r="K918" s="125"/>
      <c r="L918" s="125"/>
      <c r="M918" s="125"/>
      <c r="N918" s="125"/>
      <c r="O918" s="125"/>
      <c r="P918" s="125"/>
      <c r="Q918" s="125"/>
      <c r="R918" s="125"/>
      <c r="S918" s="125"/>
      <c r="T918" s="125"/>
      <c r="U918" s="125"/>
      <c r="V918" s="125"/>
      <c r="W918" s="125"/>
      <c r="X918" s="125"/>
      <c r="Y918" s="125"/>
      <c r="Z918" s="125"/>
      <c r="AA918" s="125"/>
      <c r="AB918" s="125"/>
      <c r="AC918" s="125"/>
      <c r="AD918" s="125"/>
      <c r="AE918" s="125"/>
      <c r="AF918" s="125"/>
      <c r="AG918" s="125"/>
      <c r="AH918" s="125"/>
      <c r="AI918" s="125"/>
      <c r="AJ918" s="1"/>
    </row>
    <row r="919" ht="24.0" customHeight="1">
      <c r="A919" s="1"/>
      <c r="B919" s="126"/>
      <c r="C919" s="94"/>
      <c r="D919" s="1"/>
      <c r="E919" s="125"/>
      <c r="F919" s="125"/>
      <c r="G919" s="125"/>
      <c r="H919" s="125"/>
      <c r="I919" s="125"/>
      <c r="J919" s="125"/>
      <c r="K919" s="125"/>
      <c r="L919" s="125"/>
      <c r="M919" s="125"/>
      <c r="N919" s="125"/>
      <c r="O919" s="125"/>
      <c r="P919" s="125"/>
      <c r="Q919" s="125"/>
      <c r="R919" s="125"/>
      <c r="S919" s="125"/>
      <c r="T919" s="125"/>
      <c r="U919" s="125"/>
      <c r="V919" s="125"/>
      <c r="W919" s="125"/>
      <c r="X919" s="125"/>
      <c r="Y919" s="125"/>
      <c r="Z919" s="125"/>
      <c r="AA919" s="125"/>
      <c r="AB919" s="125"/>
      <c r="AC919" s="125"/>
      <c r="AD919" s="125"/>
      <c r="AE919" s="125"/>
      <c r="AF919" s="125"/>
      <c r="AG919" s="125"/>
      <c r="AH919" s="125"/>
      <c r="AI919" s="125"/>
      <c r="AJ919" s="1"/>
    </row>
    <row r="920" ht="24.0" customHeight="1">
      <c r="A920" s="1"/>
      <c r="B920" s="126"/>
      <c r="C920" s="94"/>
      <c r="D920" s="1"/>
      <c r="E920" s="125"/>
      <c r="F920" s="125"/>
      <c r="G920" s="125"/>
      <c r="H920" s="125"/>
      <c r="I920" s="125"/>
      <c r="J920" s="125"/>
      <c r="K920" s="125"/>
      <c r="L920" s="125"/>
      <c r="M920" s="125"/>
      <c r="N920" s="125"/>
      <c r="O920" s="125"/>
      <c r="P920" s="125"/>
      <c r="Q920" s="125"/>
      <c r="R920" s="125"/>
      <c r="S920" s="125"/>
      <c r="T920" s="125"/>
      <c r="U920" s="125"/>
      <c r="V920" s="125"/>
      <c r="W920" s="125"/>
      <c r="X920" s="125"/>
      <c r="Y920" s="125"/>
      <c r="Z920" s="125"/>
      <c r="AA920" s="125"/>
      <c r="AB920" s="125"/>
      <c r="AC920" s="125"/>
      <c r="AD920" s="125"/>
      <c r="AE920" s="125"/>
      <c r="AF920" s="125"/>
      <c r="AG920" s="125"/>
      <c r="AH920" s="125"/>
      <c r="AI920" s="125"/>
      <c r="AJ920" s="1"/>
    </row>
    <row r="921" ht="24.0" customHeight="1">
      <c r="A921" s="1"/>
      <c r="B921" s="126"/>
      <c r="C921" s="94"/>
      <c r="D921" s="1"/>
      <c r="E921" s="125"/>
      <c r="F921" s="125"/>
      <c r="G921" s="125"/>
      <c r="H921" s="125"/>
      <c r="I921" s="125"/>
      <c r="J921" s="125"/>
      <c r="K921" s="125"/>
      <c r="L921" s="125"/>
      <c r="M921" s="125"/>
      <c r="N921" s="125"/>
      <c r="O921" s="125"/>
      <c r="P921" s="125"/>
      <c r="Q921" s="125"/>
      <c r="R921" s="125"/>
      <c r="S921" s="125"/>
      <c r="T921" s="125"/>
      <c r="U921" s="125"/>
      <c r="V921" s="125"/>
      <c r="W921" s="125"/>
      <c r="X921" s="125"/>
      <c r="Y921" s="125"/>
      <c r="Z921" s="125"/>
      <c r="AA921" s="125"/>
      <c r="AB921" s="125"/>
      <c r="AC921" s="125"/>
      <c r="AD921" s="125"/>
      <c r="AE921" s="125"/>
      <c r="AF921" s="125"/>
      <c r="AG921" s="125"/>
      <c r="AH921" s="125"/>
      <c r="AI921" s="125"/>
      <c r="AJ921" s="1"/>
    </row>
    <row r="922" ht="24.0" customHeight="1">
      <c r="A922" s="1"/>
      <c r="B922" s="126"/>
      <c r="C922" s="94"/>
      <c r="D922" s="1"/>
      <c r="E922" s="125"/>
      <c r="F922" s="125"/>
      <c r="G922" s="125"/>
      <c r="H922" s="125"/>
      <c r="I922" s="125"/>
      <c r="J922" s="125"/>
      <c r="K922" s="125"/>
      <c r="L922" s="125"/>
      <c r="M922" s="125"/>
      <c r="N922" s="125"/>
      <c r="O922" s="125"/>
      <c r="P922" s="125"/>
      <c r="Q922" s="125"/>
      <c r="R922" s="125"/>
      <c r="S922" s="125"/>
      <c r="T922" s="125"/>
      <c r="U922" s="125"/>
      <c r="V922" s="125"/>
      <c r="W922" s="125"/>
      <c r="X922" s="125"/>
      <c r="Y922" s="125"/>
      <c r="Z922" s="125"/>
      <c r="AA922" s="125"/>
      <c r="AB922" s="125"/>
      <c r="AC922" s="125"/>
      <c r="AD922" s="125"/>
      <c r="AE922" s="125"/>
      <c r="AF922" s="125"/>
      <c r="AG922" s="125"/>
      <c r="AH922" s="125"/>
      <c r="AI922" s="125"/>
      <c r="AJ922" s="1"/>
    </row>
    <row r="923" ht="24.0" customHeight="1">
      <c r="A923" s="1"/>
      <c r="B923" s="126"/>
      <c r="C923" s="94"/>
      <c r="D923" s="1"/>
      <c r="E923" s="125"/>
      <c r="F923" s="125"/>
      <c r="G923" s="125"/>
      <c r="H923" s="125"/>
      <c r="I923" s="125"/>
      <c r="J923" s="125"/>
      <c r="K923" s="125"/>
      <c r="L923" s="125"/>
      <c r="M923" s="125"/>
      <c r="N923" s="125"/>
      <c r="O923" s="125"/>
      <c r="P923" s="125"/>
      <c r="Q923" s="125"/>
      <c r="R923" s="125"/>
      <c r="S923" s="125"/>
      <c r="T923" s="125"/>
      <c r="U923" s="125"/>
      <c r="V923" s="125"/>
      <c r="W923" s="125"/>
      <c r="X923" s="125"/>
      <c r="Y923" s="125"/>
      <c r="Z923" s="125"/>
      <c r="AA923" s="125"/>
      <c r="AB923" s="125"/>
      <c r="AC923" s="125"/>
      <c r="AD923" s="125"/>
      <c r="AE923" s="125"/>
      <c r="AF923" s="125"/>
      <c r="AG923" s="125"/>
      <c r="AH923" s="125"/>
      <c r="AI923" s="125"/>
      <c r="AJ923" s="1"/>
    </row>
    <row r="924" ht="24.0" customHeight="1">
      <c r="A924" s="1"/>
      <c r="B924" s="126"/>
      <c r="C924" s="94"/>
      <c r="D924" s="1"/>
      <c r="E924" s="125"/>
      <c r="F924" s="125"/>
      <c r="G924" s="125"/>
      <c r="H924" s="125"/>
      <c r="I924" s="125"/>
      <c r="J924" s="125"/>
      <c r="K924" s="125"/>
      <c r="L924" s="125"/>
      <c r="M924" s="125"/>
      <c r="N924" s="125"/>
      <c r="O924" s="125"/>
      <c r="P924" s="125"/>
      <c r="Q924" s="125"/>
      <c r="R924" s="125"/>
      <c r="S924" s="125"/>
      <c r="T924" s="125"/>
      <c r="U924" s="125"/>
      <c r="V924" s="125"/>
      <c r="W924" s="125"/>
      <c r="X924" s="125"/>
      <c r="Y924" s="125"/>
      <c r="Z924" s="125"/>
      <c r="AA924" s="125"/>
      <c r="AB924" s="125"/>
      <c r="AC924" s="125"/>
      <c r="AD924" s="125"/>
      <c r="AE924" s="125"/>
      <c r="AF924" s="125"/>
      <c r="AG924" s="125"/>
      <c r="AH924" s="125"/>
      <c r="AI924" s="125"/>
      <c r="AJ924" s="1"/>
    </row>
    <row r="925" ht="24.0" customHeight="1">
      <c r="A925" s="1"/>
      <c r="B925" s="126"/>
      <c r="C925" s="94"/>
      <c r="D925" s="1"/>
      <c r="E925" s="125"/>
      <c r="F925" s="125"/>
      <c r="G925" s="125"/>
      <c r="H925" s="125"/>
      <c r="I925" s="125"/>
      <c r="J925" s="125"/>
      <c r="K925" s="125"/>
      <c r="L925" s="125"/>
      <c r="M925" s="125"/>
      <c r="N925" s="125"/>
      <c r="O925" s="125"/>
      <c r="P925" s="125"/>
      <c r="Q925" s="125"/>
      <c r="R925" s="125"/>
      <c r="S925" s="125"/>
      <c r="T925" s="125"/>
      <c r="U925" s="125"/>
      <c r="V925" s="125"/>
      <c r="W925" s="125"/>
      <c r="X925" s="125"/>
      <c r="Y925" s="125"/>
      <c r="Z925" s="125"/>
      <c r="AA925" s="125"/>
      <c r="AB925" s="125"/>
      <c r="AC925" s="125"/>
      <c r="AD925" s="125"/>
      <c r="AE925" s="125"/>
      <c r="AF925" s="125"/>
      <c r="AG925" s="125"/>
      <c r="AH925" s="125"/>
      <c r="AI925" s="125"/>
      <c r="AJ925" s="1"/>
    </row>
    <row r="926" ht="24.0" customHeight="1">
      <c r="A926" s="1"/>
      <c r="B926" s="126"/>
      <c r="C926" s="94"/>
      <c r="D926" s="1"/>
      <c r="E926" s="125"/>
      <c r="F926" s="125"/>
      <c r="G926" s="125"/>
      <c r="H926" s="125"/>
      <c r="I926" s="125"/>
      <c r="J926" s="125"/>
      <c r="K926" s="125"/>
      <c r="L926" s="125"/>
      <c r="M926" s="125"/>
      <c r="N926" s="125"/>
      <c r="O926" s="125"/>
      <c r="P926" s="125"/>
      <c r="Q926" s="125"/>
      <c r="R926" s="125"/>
      <c r="S926" s="125"/>
      <c r="T926" s="125"/>
      <c r="U926" s="125"/>
      <c r="V926" s="125"/>
      <c r="W926" s="125"/>
      <c r="X926" s="125"/>
      <c r="Y926" s="125"/>
      <c r="Z926" s="125"/>
      <c r="AA926" s="125"/>
      <c r="AB926" s="125"/>
      <c r="AC926" s="125"/>
      <c r="AD926" s="125"/>
      <c r="AE926" s="125"/>
      <c r="AF926" s="125"/>
      <c r="AG926" s="125"/>
      <c r="AH926" s="125"/>
      <c r="AI926" s="125"/>
      <c r="AJ926" s="1"/>
    </row>
    <row r="927" ht="24.0" customHeight="1">
      <c r="A927" s="1"/>
      <c r="B927" s="126"/>
      <c r="C927" s="94"/>
      <c r="D927" s="1"/>
      <c r="E927" s="125"/>
      <c r="F927" s="125"/>
      <c r="G927" s="125"/>
      <c r="H927" s="125"/>
      <c r="I927" s="125"/>
      <c r="J927" s="125"/>
      <c r="K927" s="125"/>
      <c r="L927" s="125"/>
      <c r="M927" s="125"/>
      <c r="N927" s="125"/>
      <c r="O927" s="125"/>
      <c r="P927" s="125"/>
      <c r="Q927" s="125"/>
      <c r="R927" s="125"/>
      <c r="S927" s="125"/>
      <c r="T927" s="125"/>
      <c r="U927" s="125"/>
      <c r="V927" s="125"/>
      <c r="W927" s="125"/>
      <c r="X927" s="125"/>
      <c r="Y927" s="125"/>
      <c r="Z927" s="125"/>
      <c r="AA927" s="125"/>
      <c r="AB927" s="125"/>
      <c r="AC927" s="125"/>
      <c r="AD927" s="125"/>
      <c r="AE927" s="125"/>
      <c r="AF927" s="125"/>
      <c r="AG927" s="125"/>
      <c r="AH927" s="125"/>
      <c r="AI927" s="125"/>
      <c r="AJ927" s="1"/>
    </row>
    <row r="928" ht="24.0" customHeight="1">
      <c r="A928" s="1"/>
      <c r="B928" s="126"/>
      <c r="C928" s="94"/>
      <c r="D928" s="1"/>
      <c r="E928" s="125"/>
      <c r="F928" s="125"/>
      <c r="G928" s="125"/>
      <c r="H928" s="125"/>
      <c r="I928" s="125"/>
      <c r="J928" s="125"/>
      <c r="K928" s="125"/>
      <c r="L928" s="125"/>
      <c r="M928" s="125"/>
      <c r="N928" s="125"/>
      <c r="O928" s="125"/>
      <c r="P928" s="125"/>
      <c r="Q928" s="125"/>
      <c r="R928" s="125"/>
      <c r="S928" s="125"/>
      <c r="T928" s="125"/>
      <c r="U928" s="125"/>
      <c r="V928" s="125"/>
      <c r="W928" s="125"/>
      <c r="X928" s="125"/>
      <c r="Y928" s="125"/>
      <c r="Z928" s="125"/>
      <c r="AA928" s="125"/>
      <c r="AB928" s="125"/>
      <c r="AC928" s="125"/>
      <c r="AD928" s="125"/>
      <c r="AE928" s="125"/>
      <c r="AF928" s="125"/>
      <c r="AG928" s="125"/>
      <c r="AH928" s="125"/>
      <c r="AI928" s="125"/>
      <c r="AJ928" s="1"/>
    </row>
    <row r="929" ht="24.0" customHeight="1">
      <c r="A929" s="1"/>
      <c r="B929" s="126"/>
      <c r="C929" s="94"/>
      <c r="D929" s="1"/>
      <c r="E929" s="125"/>
      <c r="F929" s="125"/>
      <c r="G929" s="125"/>
      <c r="H929" s="125"/>
      <c r="I929" s="125"/>
      <c r="J929" s="125"/>
      <c r="K929" s="125"/>
      <c r="L929" s="125"/>
      <c r="M929" s="125"/>
      <c r="N929" s="125"/>
      <c r="O929" s="125"/>
      <c r="P929" s="125"/>
      <c r="Q929" s="125"/>
      <c r="R929" s="125"/>
      <c r="S929" s="125"/>
      <c r="T929" s="125"/>
      <c r="U929" s="125"/>
      <c r="V929" s="125"/>
      <c r="W929" s="125"/>
      <c r="X929" s="125"/>
      <c r="Y929" s="125"/>
      <c r="Z929" s="125"/>
      <c r="AA929" s="125"/>
      <c r="AB929" s="125"/>
      <c r="AC929" s="125"/>
      <c r="AD929" s="125"/>
      <c r="AE929" s="125"/>
      <c r="AF929" s="125"/>
      <c r="AG929" s="125"/>
      <c r="AH929" s="125"/>
      <c r="AI929" s="125"/>
      <c r="AJ929" s="1"/>
    </row>
    <row r="930" ht="24.0" customHeight="1">
      <c r="A930" s="1"/>
      <c r="B930" s="126"/>
      <c r="C930" s="94"/>
      <c r="D930" s="1"/>
      <c r="E930" s="125"/>
      <c r="F930" s="125"/>
      <c r="G930" s="125"/>
      <c r="H930" s="125"/>
      <c r="I930" s="125"/>
      <c r="J930" s="125"/>
      <c r="K930" s="125"/>
      <c r="L930" s="125"/>
      <c r="M930" s="125"/>
      <c r="N930" s="125"/>
      <c r="O930" s="125"/>
      <c r="P930" s="125"/>
      <c r="Q930" s="125"/>
      <c r="R930" s="125"/>
      <c r="S930" s="125"/>
      <c r="T930" s="125"/>
      <c r="U930" s="125"/>
      <c r="V930" s="125"/>
      <c r="W930" s="125"/>
      <c r="X930" s="125"/>
      <c r="Y930" s="125"/>
      <c r="Z930" s="125"/>
      <c r="AA930" s="125"/>
      <c r="AB930" s="125"/>
      <c r="AC930" s="125"/>
      <c r="AD930" s="125"/>
      <c r="AE930" s="125"/>
      <c r="AF930" s="125"/>
      <c r="AG930" s="125"/>
      <c r="AH930" s="125"/>
      <c r="AI930" s="125"/>
      <c r="AJ930" s="1"/>
    </row>
    <row r="931" ht="24.0" customHeight="1">
      <c r="A931" s="1"/>
      <c r="B931" s="126"/>
      <c r="C931" s="94"/>
      <c r="D931" s="1"/>
      <c r="E931" s="125"/>
      <c r="F931" s="125"/>
      <c r="G931" s="125"/>
      <c r="H931" s="125"/>
      <c r="I931" s="125"/>
      <c r="J931" s="125"/>
      <c r="K931" s="125"/>
      <c r="L931" s="125"/>
      <c r="M931" s="125"/>
      <c r="N931" s="125"/>
      <c r="O931" s="125"/>
      <c r="P931" s="125"/>
      <c r="Q931" s="125"/>
      <c r="R931" s="125"/>
      <c r="S931" s="125"/>
      <c r="T931" s="125"/>
      <c r="U931" s="125"/>
      <c r="V931" s="125"/>
      <c r="W931" s="125"/>
      <c r="X931" s="125"/>
      <c r="Y931" s="125"/>
      <c r="Z931" s="125"/>
      <c r="AA931" s="125"/>
      <c r="AB931" s="125"/>
      <c r="AC931" s="125"/>
      <c r="AD931" s="125"/>
      <c r="AE931" s="125"/>
      <c r="AF931" s="125"/>
      <c r="AG931" s="125"/>
      <c r="AH931" s="125"/>
      <c r="AI931" s="125"/>
      <c r="AJ931" s="1"/>
    </row>
    <row r="932" ht="24.0" customHeight="1">
      <c r="A932" s="1"/>
      <c r="B932" s="126"/>
      <c r="C932" s="94"/>
      <c r="D932" s="1"/>
      <c r="E932" s="125"/>
      <c r="F932" s="125"/>
      <c r="G932" s="125"/>
      <c r="H932" s="125"/>
      <c r="I932" s="125"/>
      <c r="J932" s="125"/>
      <c r="K932" s="125"/>
      <c r="L932" s="125"/>
      <c r="M932" s="125"/>
      <c r="N932" s="125"/>
      <c r="O932" s="125"/>
      <c r="P932" s="125"/>
      <c r="Q932" s="125"/>
      <c r="R932" s="125"/>
      <c r="S932" s="125"/>
      <c r="T932" s="125"/>
      <c r="U932" s="125"/>
      <c r="V932" s="125"/>
      <c r="W932" s="125"/>
      <c r="X932" s="125"/>
      <c r="Y932" s="125"/>
      <c r="Z932" s="125"/>
      <c r="AA932" s="125"/>
      <c r="AB932" s="125"/>
      <c r="AC932" s="125"/>
      <c r="AD932" s="125"/>
      <c r="AE932" s="125"/>
      <c r="AF932" s="125"/>
      <c r="AG932" s="125"/>
      <c r="AH932" s="125"/>
      <c r="AI932" s="125"/>
      <c r="AJ932" s="1"/>
    </row>
    <row r="933" ht="24.0" customHeight="1">
      <c r="A933" s="1"/>
      <c r="B933" s="126"/>
      <c r="C933" s="94"/>
      <c r="D933" s="1"/>
      <c r="E933" s="125"/>
      <c r="F933" s="125"/>
      <c r="G933" s="125"/>
      <c r="H933" s="125"/>
      <c r="I933" s="125"/>
      <c r="J933" s="125"/>
      <c r="K933" s="125"/>
      <c r="L933" s="125"/>
      <c r="M933" s="125"/>
      <c r="N933" s="125"/>
      <c r="O933" s="125"/>
      <c r="P933" s="125"/>
      <c r="Q933" s="125"/>
      <c r="R933" s="125"/>
      <c r="S933" s="125"/>
      <c r="T933" s="125"/>
      <c r="U933" s="125"/>
      <c r="V933" s="125"/>
      <c r="W933" s="125"/>
      <c r="X933" s="125"/>
      <c r="Y933" s="125"/>
      <c r="Z933" s="125"/>
      <c r="AA933" s="125"/>
      <c r="AB933" s="125"/>
      <c r="AC933" s="125"/>
      <c r="AD933" s="125"/>
      <c r="AE933" s="125"/>
      <c r="AF933" s="125"/>
      <c r="AG933" s="125"/>
      <c r="AH933" s="125"/>
      <c r="AI933" s="125"/>
      <c r="AJ933" s="1"/>
    </row>
    <row r="934" ht="24.0" customHeight="1">
      <c r="A934" s="1"/>
      <c r="B934" s="126"/>
      <c r="C934" s="94"/>
      <c r="D934" s="1"/>
      <c r="E934" s="125"/>
      <c r="F934" s="125"/>
      <c r="G934" s="125"/>
      <c r="H934" s="125"/>
      <c r="I934" s="125"/>
      <c r="J934" s="125"/>
      <c r="K934" s="125"/>
      <c r="L934" s="125"/>
      <c r="M934" s="125"/>
      <c r="N934" s="125"/>
      <c r="O934" s="125"/>
      <c r="P934" s="125"/>
      <c r="Q934" s="125"/>
      <c r="R934" s="125"/>
      <c r="S934" s="125"/>
      <c r="T934" s="125"/>
      <c r="U934" s="125"/>
      <c r="V934" s="125"/>
      <c r="W934" s="125"/>
      <c r="X934" s="125"/>
      <c r="Y934" s="125"/>
      <c r="Z934" s="125"/>
      <c r="AA934" s="125"/>
      <c r="AB934" s="125"/>
      <c r="AC934" s="125"/>
      <c r="AD934" s="125"/>
      <c r="AE934" s="125"/>
      <c r="AF934" s="125"/>
      <c r="AG934" s="125"/>
      <c r="AH934" s="125"/>
      <c r="AI934" s="125"/>
      <c r="AJ934" s="1"/>
    </row>
    <row r="935" ht="24.0" customHeight="1">
      <c r="A935" s="1"/>
      <c r="B935" s="126"/>
      <c r="C935" s="94"/>
      <c r="D935" s="1"/>
      <c r="E935" s="125"/>
      <c r="F935" s="125"/>
      <c r="G935" s="125"/>
      <c r="H935" s="125"/>
      <c r="I935" s="125"/>
      <c r="J935" s="125"/>
      <c r="K935" s="125"/>
      <c r="L935" s="125"/>
      <c r="M935" s="125"/>
      <c r="N935" s="125"/>
      <c r="O935" s="125"/>
      <c r="P935" s="125"/>
      <c r="Q935" s="125"/>
      <c r="R935" s="125"/>
      <c r="S935" s="125"/>
      <c r="T935" s="125"/>
      <c r="U935" s="125"/>
      <c r="V935" s="125"/>
      <c r="W935" s="125"/>
      <c r="X935" s="125"/>
      <c r="Y935" s="125"/>
      <c r="Z935" s="125"/>
      <c r="AA935" s="125"/>
      <c r="AB935" s="125"/>
      <c r="AC935" s="125"/>
      <c r="AD935" s="125"/>
      <c r="AE935" s="125"/>
      <c r="AF935" s="125"/>
      <c r="AG935" s="125"/>
      <c r="AH935" s="125"/>
      <c r="AI935" s="125"/>
      <c r="AJ935" s="1"/>
    </row>
    <row r="936" ht="24.0" customHeight="1">
      <c r="A936" s="1"/>
      <c r="B936" s="126"/>
      <c r="C936" s="94"/>
      <c r="D936" s="1"/>
      <c r="E936" s="125"/>
      <c r="F936" s="125"/>
      <c r="G936" s="125"/>
      <c r="H936" s="125"/>
      <c r="I936" s="125"/>
      <c r="J936" s="125"/>
      <c r="K936" s="125"/>
      <c r="L936" s="125"/>
      <c r="M936" s="125"/>
      <c r="N936" s="125"/>
      <c r="O936" s="125"/>
      <c r="P936" s="125"/>
      <c r="Q936" s="125"/>
      <c r="R936" s="125"/>
      <c r="S936" s="125"/>
      <c r="T936" s="125"/>
      <c r="U936" s="125"/>
      <c r="V936" s="125"/>
      <c r="W936" s="125"/>
      <c r="X936" s="125"/>
      <c r="Y936" s="125"/>
      <c r="Z936" s="125"/>
      <c r="AA936" s="125"/>
      <c r="AB936" s="125"/>
      <c r="AC936" s="125"/>
      <c r="AD936" s="125"/>
      <c r="AE936" s="125"/>
      <c r="AF936" s="125"/>
      <c r="AG936" s="125"/>
      <c r="AH936" s="125"/>
      <c r="AI936" s="125"/>
      <c r="AJ936" s="1"/>
    </row>
    <row r="937" ht="24.0" customHeight="1">
      <c r="A937" s="1"/>
      <c r="B937" s="126"/>
      <c r="C937" s="94"/>
      <c r="D937" s="1"/>
      <c r="E937" s="125"/>
      <c r="F937" s="125"/>
      <c r="G937" s="125"/>
      <c r="H937" s="125"/>
      <c r="I937" s="125"/>
      <c r="J937" s="125"/>
      <c r="K937" s="125"/>
      <c r="L937" s="125"/>
      <c r="M937" s="125"/>
      <c r="N937" s="125"/>
      <c r="O937" s="125"/>
      <c r="P937" s="125"/>
      <c r="Q937" s="125"/>
      <c r="R937" s="125"/>
      <c r="S937" s="125"/>
      <c r="T937" s="125"/>
      <c r="U937" s="125"/>
      <c r="V937" s="125"/>
      <c r="W937" s="125"/>
      <c r="X937" s="125"/>
      <c r="Y937" s="125"/>
      <c r="Z937" s="125"/>
      <c r="AA937" s="125"/>
      <c r="AB937" s="125"/>
      <c r="AC937" s="125"/>
      <c r="AD937" s="125"/>
      <c r="AE937" s="125"/>
      <c r="AF937" s="125"/>
      <c r="AG937" s="125"/>
      <c r="AH937" s="125"/>
      <c r="AI937" s="125"/>
      <c r="AJ937" s="1"/>
    </row>
    <row r="938" ht="24.0" customHeight="1">
      <c r="A938" s="1"/>
      <c r="B938" s="126"/>
      <c r="C938" s="94"/>
      <c r="D938" s="1"/>
      <c r="E938" s="125"/>
      <c r="F938" s="125"/>
      <c r="G938" s="125"/>
      <c r="H938" s="125"/>
      <c r="I938" s="125"/>
      <c r="J938" s="125"/>
      <c r="K938" s="125"/>
      <c r="L938" s="125"/>
      <c r="M938" s="125"/>
      <c r="N938" s="125"/>
      <c r="O938" s="125"/>
      <c r="P938" s="125"/>
      <c r="Q938" s="125"/>
      <c r="R938" s="125"/>
      <c r="S938" s="125"/>
      <c r="T938" s="125"/>
      <c r="U938" s="125"/>
      <c r="V938" s="125"/>
      <c r="W938" s="125"/>
      <c r="X938" s="125"/>
      <c r="Y938" s="125"/>
      <c r="Z938" s="125"/>
      <c r="AA938" s="125"/>
      <c r="AB938" s="125"/>
      <c r="AC938" s="125"/>
      <c r="AD938" s="125"/>
      <c r="AE938" s="125"/>
      <c r="AF938" s="125"/>
      <c r="AG938" s="125"/>
      <c r="AH938" s="125"/>
      <c r="AI938" s="125"/>
      <c r="AJ938" s="1"/>
    </row>
    <row r="939" ht="24.0" customHeight="1">
      <c r="A939" s="1"/>
      <c r="B939" s="126"/>
      <c r="C939" s="94"/>
      <c r="D939" s="1"/>
      <c r="E939" s="125"/>
      <c r="F939" s="125"/>
      <c r="G939" s="125"/>
      <c r="H939" s="125"/>
      <c r="I939" s="125"/>
      <c r="J939" s="125"/>
      <c r="K939" s="125"/>
      <c r="L939" s="125"/>
      <c r="M939" s="125"/>
      <c r="N939" s="125"/>
      <c r="O939" s="125"/>
      <c r="P939" s="125"/>
      <c r="Q939" s="125"/>
      <c r="R939" s="125"/>
      <c r="S939" s="125"/>
      <c r="T939" s="125"/>
      <c r="U939" s="125"/>
      <c r="V939" s="125"/>
      <c r="W939" s="125"/>
      <c r="X939" s="125"/>
      <c r="Y939" s="125"/>
      <c r="Z939" s="125"/>
      <c r="AA939" s="125"/>
      <c r="AB939" s="125"/>
      <c r="AC939" s="125"/>
      <c r="AD939" s="125"/>
      <c r="AE939" s="125"/>
      <c r="AF939" s="125"/>
      <c r="AG939" s="125"/>
      <c r="AH939" s="125"/>
      <c r="AI939" s="125"/>
      <c r="AJ939" s="1"/>
    </row>
    <row r="940" ht="24.0" customHeight="1">
      <c r="A940" s="1"/>
      <c r="B940" s="126"/>
      <c r="C940" s="94"/>
      <c r="D940" s="1"/>
      <c r="E940" s="125"/>
      <c r="F940" s="125"/>
      <c r="G940" s="125"/>
      <c r="H940" s="125"/>
      <c r="I940" s="125"/>
      <c r="J940" s="125"/>
      <c r="K940" s="125"/>
      <c r="L940" s="125"/>
      <c r="M940" s="125"/>
      <c r="N940" s="125"/>
      <c r="O940" s="125"/>
      <c r="P940" s="125"/>
      <c r="Q940" s="125"/>
      <c r="R940" s="125"/>
      <c r="S940" s="125"/>
      <c r="T940" s="125"/>
      <c r="U940" s="125"/>
      <c r="V940" s="125"/>
      <c r="W940" s="125"/>
      <c r="X940" s="125"/>
      <c r="Y940" s="125"/>
      <c r="Z940" s="125"/>
      <c r="AA940" s="125"/>
      <c r="AB940" s="125"/>
      <c r="AC940" s="125"/>
      <c r="AD940" s="125"/>
      <c r="AE940" s="125"/>
      <c r="AF940" s="125"/>
      <c r="AG940" s="125"/>
      <c r="AH940" s="125"/>
      <c r="AI940" s="125"/>
      <c r="AJ940" s="1"/>
    </row>
    <row r="941" ht="24.0" customHeight="1">
      <c r="A941" s="1"/>
      <c r="B941" s="126"/>
      <c r="C941" s="94"/>
      <c r="D941" s="1"/>
      <c r="E941" s="125"/>
      <c r="F941" s="125"/>
      <c r="G941" s="125"/>
      <c r="H941" s="125"/>
      <c r="I941" s="125"/>
      <c r="J941" s="125"/>
      <c r="K941" s="125"/>
      <c r="L941" s="125"/>
      <c r="M941" s="125"/>
      <c r="N941" s="125"/>
      <c r="O941" s="125"/>
      <c r="P941" s="125"/>
      <c r="Q941" s="125"/>
      <c r="R941" s="125"/>
      <c r="S941" s="125"/>
      <c r="T941" s="125"/>
      <c r="U941" s="125"/>
      <c r="V941" s="125"/>
      <c r="W941" s="125"/>
      <c r="X941" s="125"/>
      <c r="Y941" s="125"/>
      <c r="Z941" s="125"/>
      <c r="AA941" s="125"/>
      <c r="AB941" s="125"/>
      <c r="AC941" s="125"/>
      <c r="AD941" s="125"/>
      <c r="AE941" s="125"/>
      <c r="AF941" s="125"/>
      <c r="AG941" s="125"/>
      <c r="AH941" s="125"/>
      <c r="AI941" s="125"/>
      <c r="AJ941" s="1"/>
    </row>
    <row r="942" ht="24.0" customHeight="1">
      <c r="A942" s="1"/>
      <c r="B942" s="126"/>
      <c r="C942" s="94"/>
      <c r="D942" s="1"/>
      <c r="E942" s="125"/>
      <c r="F942" s="125"/>
      <c r="G942" s="125"/>
      <c r="H942" s="125"/>
      <c r="I942" s="125"/>
      <c r="J942" s="125"/>
      <c r="K942" s="125"/>
      <c r="L942" s="125"/>
      <c r="M942" s="125"/>
      <c r="N942" s="125"/>
      <c r="O942" s="125"/>
      <c r="P942" s="125"/>
      <c r="Q942" s="125"/>
      <c r="R942" s="125"/>
      <c r="S942" s="125"/>
      <c r="T942" s="125"/>
      <c r="U942" s="125"/>
      <c r="V942" s="125"/>
      <c r="W942" s="125"/>
      <c r="X942" s="125"/>
      <c r="Y942" s="125"/>
      <c r="Z942" s="125"/>
      <c r="AA942" s="125"/>
      <c r="AB942" s="125"/>
      <c r="AC942" s="125"/>
      <c r="AD942" s="125"/>
      <c r="AE942" s="125"/>
      <c r="AF942" s="125"/>
      <c r="AG942" s="125"/>
      <c r="AH942" s="125"/>
      <c r="AI942" s="125"/>
      <c r="AJ942" s="1"/>
    </row>
    <row r="943" ht="24.0" customHeight="1">
      <c r="A943" s="1"/>
      <c r="B943" s="126"/>
      <c r="C943" s="94"/>
      <c r="D943" s="1"/>
      <c r="E943" s="125"/>
      <c r="F943" s="125"/>
      <c r="G943" s="125"/>
      <c r="H943" s="125"/>
      <c r="I943" s="125"/>
      <c r="J943" s="125"/>
      <c r="K943" s="125"/>
      <c r="L943" s="125"/>
      <c r="M943" s="125"/>
      <c r="N943" s="125"/>
      <c r="O943" s="125"/>
      <c r="P943" s="125"/>
      <c r="Q943" s="125"/>
      <c r="R943" s="125"/>
      <c r="S943" s="125"/>
      <c r="T943" s="125"/>
      <c r="U943" s="125"/>
      <c r="V943" s="125"/>
      <c r="W943" s="125"/>
      <c r="X943" s="125"/>
      <c r="Y943" s="125"/>
      <c r="Z943" s="125"/>
      <c r="AA943" s="125"/>
      <c r="AB943" s="125"/>
      <c r="AC943" s="125"/>
      <c r="AD943" s="125"/>
      <c r="AE943" s="125"/>
      <c r="AF943" s="125"/>
      <c r="AG943" s="125"/>
      <c r="AH943" s="125"/>
      <c r="AI943" s="125"/>
      <c r="AJ943" s="1"/>
    </row>
    <row r="944" ht="24.0" customHeight="1">
      <c r="A944" s="1"/>
      <c r="B944" s="126"/>
      <c r="C944" s="94"/>
      <c r="D944" s="1"/>
      <c r="E944" s="125"/>
      <c r="F944" s="125"/>
      <c r="G944" s="125"/>
      <c r="H944" s="125"/>
      <c r="I944" s="125"/>
      <c r="J944" s="125"/>
      <c r="K944" s="125"/>
      <c r="L944" s="125"/>
      <c r="M944" s="125"/>
      <c r="N944" s="125"/>
      <c r="O944" s="125"/>
      <c r="P944" s="125"/>
      <c r="Q944" s="125"/>
      <c r="R944" s="125"/>
      <c r="S944" s="125"/>
      <c r="T944" s="125"/>
      <c r="U944" s="125"/>
      <c r="V944" s="125"/>
      <c r="W944" s="125"/>
      <c r="X944" s="125"/>
      <c r="Y944" s="125"/>
      <c r="Z944" s="125"/>
      <c r="AA944" s="125"/>
      <c r="AB944" s="125"/>
      <c r="AC944" s="125"/>
      <c r="AD944" s="125"/>
      <c r="AE944" s="125"/>
      <c r="AF944" s="125"/>
      <c r="AG944" s="125"/>
      <c r="AH944" s="125"/>
      <c r="AI944" s="125"/>
      <c r="AJ944" s="1"/>
    </row>
    <row r="945" ht="24.0" customHeight="1">
      <c r="A945" s="1"/>
      <c r="B945" s="126"/>
      <c r="C945" s="94"/>
      <c r="D945" s="1"/>
      <c r="E945" s="125"/>
      <c r="F945" s="125"/>
      <c r="G945" s="125"/>
      <c r="H945" s="125"/>
      <c r="I945" s="125"/>
      <c r="J945" s="125"/>
      <c r="K945" s="125"/>
      <c r="L945" s="125"/>
      <c r="M945" s="125"/>
      <c r="N945" s="125"/>
      <c r="O945" s="125"/>
      <c r="P945" s="125"/>
      <c r="Q945" s="125"/>
      <c r="R945" s="125"/>
      <c r="S945" s="125"/>
      <c r="T945" s="125"/>
      <c r="U945" s="125"/>
      <c r="V945" s="125"/>
      <c r="W945" s="125"/>
      <c r="X945" s="125"/>
      <c r="Y945" s="125"/>
      <c r="Z945" s="125"/>
      <c r="AA945" s="125"/>
      <c r="AB945" s="125"/>
      <c r="AC945" s="125"/>
      <c r="AD945" s="125"/>
      <c r="AE945" s="125"/>
      <c r="AF945" s="125"/>
      <c r="AG945" s="125"/>
      <c r="AH945" s="125"/>
      <c r="AI945" s="125"/>
      <c r="AJ945" s="1"/>
    </row>
    <row r="946" ht="24.0" customHeight="1">
      <c r="A946" s="1"/>
      <c r="B946" s="126"/>
      <c r="C946" s="94"/>
      <c r="D946" s="1"/>
      <c r="E946" s="125"/>
      <c r="F946" s="125"/>
      <c r="G946" s="125"/>
      <c r="H946" s="125"/>
      <c r="I946" s="125"/>
      <c r="J946" s="125"/>
      <c r="K946" s="125"/>
      <c r="L946" s="125"/>
      <c r="M946" s="125"/>
      <c r="N946" s="125"/>
      <c r="O946" s="125"/>
      <c r="P946" s="125"/>
      <c r="Q946" s="125"/>
      <c r="R946" s="125"/>
      <c r="S946" s="125"/>
      <c r="T946" s="125"/>
      <c r="U946" s="125"/>
      <c r="V946" s="125"/>
      <c r="W946" s="125"/>
      <c r="X946" s="125"/>
      <c r="Y946" s="125"/>
      <c r="Z946" s="125"/>
      <c r="AA946" s="125"/>
      <c r="AB946" s="125"/>
      <c r="AC946" s="125"/>
      <c r="AD946" s="125"/>
      <c r="AE946" s="125"/>
      <c r="AF946" s="125"/>
      <c r="AG946" s="125"/>
      <c r="AH946" s="125"/>
      <c r="AI946" s="125"/>
      <c r="AJ946" s="1"/>
    </row>
    <row r="947" ht="24.0" customHeight="1">
      <c r="A947" s="1"/>
      <c r="B947" s="126"/>
      <c r="C947" s="94"/>
      <c r="D947" s="1"/>
      <c r="E947" s="125"/>
      <c r="F947" s="125"/>
      <c r="G947" s="125"/>
      <c r="H947" s="125"/>
      <c r="I947" s="125"/>
      <c r="J947" s="125"/>
      <c r="K947" s="125"/>
      <c r="L947" s="125"/>
      <c r="M947" s="125"/>
      <c r="N947" s="125"/>
      <c r="O947" s="125"/>
      <c r="P947" s="125"/>
      <c r="Q947" s="125"/>
      <c r="R947" s="125"/>
      <c r="S947" s="125"/>
      <c r="T947" s="125"/>
      <c r="U947" s="125"/>
      <c r="V947" s="125"/>
      <c r="W947" s="125"/>
      <c r="X947" s="125"/>
      <c r="Y947" s="125"/>
      <c r="Z947" s="125"/>
      <c r="AA947" s="125"/>
      <c r="AB947" s="125"/>
      <c r="AC947" s="125"/>
      <c r="AD947" s="125"/>
      <c r="AE947" s="125"/>
      <c r="AF947" s="125"/>
      <c r="AG947" s="125"/>
      <c r="AH947" s="125"/>
      <c r="AI947" s="125"/>
      <c r="AJ947" s="1"/>
    </row>
    <row r="948" ht="24.0" customHeight="1">
      <c r="A948" s="1"/>
      <c r="B948" s="126"/>
      <c r="C948" s="94"/>
      <c r="D948" s="1"/>
      <c r="E948" s="125"/>
      <c r="F948" s="125"/>
      <c r="G948" s="125"/>
      <c r="H948" s="125"/>
      <c r="I948" s="125"/>
      <c r="J948" s="125"/>
      <c r="K948" s="125"/>
      <c r="L948" s="125"/>
      <c r="M948" s="125"/>
      <c r="N948" s="125"/>
      <c r="O948" s="125"/>
      <c r="P948" s="125"/>
      <c r="Q948" s="125"/>
      <c r="R948" s="125"/>
      <c r="S948" s="125"/>
      <c r="T948" s="125"/>
      <c r="U948" s="125"/>
      <c r="V948" s="125"/>
      <c r="W948" s="125"/>
      <c r="X948" s="125"/>
      <c r="Y948" s="125"/>
      <c r="Z948" s="125"/>
      <c r="AA948" s="125"/>
      <c r="AB948" s="125"/>
      <c r="AC948" s="125"/>
      <c r="AD948" s="125"/>
      <c r="AE948" s="125"/>
      <c r="AF948" s="125"/>
      <c r="AG948" s="125"/>
      <c r="AH948" s="125"/>
      <c r="AI948" s="125"/>
      <c r="AJ948" s="1"/>
    </row>
    <row r="949" ht="24.0" customHeight="1">
      <c r="A949" s="1"/>
      <c r="B949" s="126"/>
      <c r="C949" s="94"/>
      <c r="D949" s="1"/>
      <c r="E949" s="125"/>
      <c r="F949" s="125"/>
      <c r="G949" s="125"/>
      <c r="H949" s="125"/>
      <c r="I949" s="125"/>
      <c r="J949" s="125"/>
      <c r="K949" s="125"/>
      <c r="L949" s="125"/>
      <c r="M949" s="125"/>
      <c r="N949" s="125"/>
      <c r="O949" s="125"/>
      <c r="P949" s="125"/>
      <c r="Q949" s="125"/>
      <c r="R949" s="125"/>
      <c r="S949" s="125"/>
      <c r="T949" s="125"/>
      <c r="U949" s="125"/>
      <c r="V949" s="125"/>
      <c r="W949" s="125"/>
      <c r="X949" s="125"/>
      <c r="Y949" s="125"/>
      <c r="Z949" s="125"/>
      <c r="AA949" s="125"/>
      <c r="AB949" s="125"/>
      <c r="AC949" s="125"/>
      <c r="AD949" s="125"/>
      <c r="AE949" s="125"/>
      <c r="AF949" s="125"/>
      <c r="AG949" s="125"/>
      <c r="AH949" s="125"/>
      <c r="AI949" s="125"/>
      <c r="AJ949" s="1"/>
    </row>
    <row r="950" ht="24.0" customHeight="1">
      <c r="A950" s="1"/>
      <c r="B950" s="126"/>
      <c r="C950" s="94"/>
      <c r="D950" s="1"/>
      <c r="E950" s="125"/>
      <c r="F950" s="125"/>
      <c r="G950" s="125"/>
      <c r="H950" s="125"/>
      <c r="I950" s="125"/>
      <c r="J950" s="125"/>
      <c r="K950" s="125"/>
      <c r="L950" s="125"/>
      <c r="M950" s="125"/>
      <c r="N950" s="125"/>
      <c r="O950" s="125"/>
      <c r="P950" s="125"/>
      <c r="Q950" s="125"/>
      <c r="R950" s="125"/>
      <c r="S950" s="125"/>
      <c r="T950" s="125"/>
      <c r="U950" s="125"/>
      <c r="V950" s="125"/>
      <c r="W950" s="125"/>
      <c r="X950" s="125"/>
      <c r="Y950" s="125"/>
      <c r="Z950" s="125"/>
      <c r="AA950" s="125"/>
      <c r="AB950" s="125"/>
      <c r="AC950" s="125"/>
      <c r="AD950" s="125"/>
      <c r="AE950" s="125"/>
      <c r="AF950" s="125"/>
      <c r="AG950" s="125"/>
      <c r="AH950" s="125"/>
      <c r="AI950" s="125"/>
      <c r="AJ950" s="1"/>
    </row>
    <row r="951" ht="24.0" customHeight="1">
      <c r="A951" s="1"/>
      <c r="B951" s="126"/>
      <c r="C951" s="94"/>
      <c r="D951" s="1"/>
      <c r="E951" s="125"/>
      <c r="F951" s="125"/>
      <c r="G951" s="125"/>
      <c r="H951" s="125"/>
      <c r="I951" s="125"/>
      <c r="J951" s="125"/>
      <c r="K951" s="125"/>
      <c r="L951" s="125"/>
      <c r="M951" s="125"/>
      <c r="N951" s="125"/>
      <c r="O951" s="125"/>
      <c r="P951" s="125"/>
      <c r="Q951" s="125"/>
      <c r="R951" s="125"/>
      <c r="S951" s="125"/>
      <c r="T951" s="125"/>
      <c r="U951" s="125"/>
      <c r="V951" s="125"/>
      <c r="W951" s="125"/>
      <c r="X951" s="125"/>
      <c r="Y951" s="125"/>
      <c r="Z951" s="125"/>
      <c r="AA951" s="125"/>
      <c r="AB951" s="125"/>
      <c r="AC951" s="125"/>
      <c r="AD951" s="125"/>
      <c r="AE951" s="125"/>
      <c r="AF951" s="125"/>
      <c r="AG951" s="125"/>
      <c r="AH951" s="125"/>
      <c r="AI951" s="125"/>
      <c r="AJ951" s="1"/>
    </row>
    <row r="952" ht="24.0" customHeight="1">
      <c r="A952" s="1"/>
      <c r="B952" s="126"/>
      <c r="C952" s="94"/>
      <c r="D952" s="1"/>
      <c r="E952" s="125"/>
      <c r="F952" s="125"/>
      <c r="G952" s="125"/>
      <c r="H952" s="125"/>
      <c r="I952" s="125"/>
      <c r="J952" s="125"/>
      <c r="K952" s="125"/>
      <c r="L952" s="125"/>
      <c r="M952" s="125"/>
      <c r="N952" s="125"/>
      <c r="O952" s="125"/>
      <c r="P952" s="125"/>
      <c r="Q952" s="125"/>
      <c r="R952" s="125"/>
      <c r="S952" s="125"/>
      <c r="T952" s="125"/>
      <c r="U952" s="125"/>
      <c r="V952" s="125"/>
      <c r="W952" s="125"/>
      <c r="X952" s="125"/>
      <c r="Y952" s="125"/>
      <c r="Z952" s="125"/>
      <c r="AA952" s="125"/>
      <c r="AB952" s="125"/>
      <c r="AC952" s="125"/>
      <c r="AD952" s="125"/>
      <c r="AE952" s="125"/>
      <c r="AF952" s="125"/>
      <c r="AG952" s="125"/>
      <c r="AH952" s="125"/>
      <c r="AI952" s="125"/>
      <c r="AJ952" s="1"/>
    </row>
    <row r="953" ht="24.0" customHeight="1">
      <c r="A953" s="1"/>
      <c r="B953" s="126"/>
      <c r="C953" s="94"/>
      <c r="D953" s="1"/>
      <c r="E953" s="125"/>
      <c r="F953" s="125"/>
      <c r="G953" s="125"/>
      <c r="H953" s="125"/>
      <c r="I953" s="125"/>
      <c r="J953" s="125"/>
      <c r="K953" s="125"/>
      <c r="L953" s="125"/>
      <c r="M953" s="125"/>
      <c r="N953" s="125"/>
      <c r="O953" s="125"/>
      <c r="P953" s="125"/>
      <c r="Q953" s="125"/>
      <c r="R953" s="125"/>
      <c r="S953" s="125"/>
      <c r="T953" s="125"/>
      <c r="U953" s="125"/>
      <c r="V953" s="125"/>
      <c r="W953" s="125"/>
      <c r="X953" s="125"/>
      <c r="Y953" s="125"/>
      <c r="Z953" s="125"/>
      <c r="AA953" s="125"/>
      <c r="AB953" s="125"/>
      <c r="AC953" s="125"/>
      <c r="AD953" s="125"/>
      <c r="AE953" s="125"/>
      <c r="AF953" s="125"/>
      <c r="AG953" s="125"/>
      <c r="AH953" s="125"/>
      <c r="AI953" s="125"/>
      <c r="AJ953" s="1"/>
    </row>
    <row r="954" ht="24.0" customHeight="1">
      <c r="A954" s="1"/>
      <c r="B954" s="126"/>
      <c r="C954" s="94"/>
      <c r="D954" s="1"/>
      <c r="E954" s="125"/>
      <c r="F954" s="125"/>
      <c r="G954" s="125"/>
      <c r="H954" s="125"/>
      <c r="I954" s="125"/>
      <c r="J954" s="125"/>
      <c r="K954" s="125"/>
      <c r="L954" s="125"/>
      <c r="M954" s="125"/>
      <c r="N954" s="125"/>
      <c r="O954" s="125"/>
      <c r="P954" s="125"/>
      <c r="Q954" s="125"/>
      <c r="R954" s="125"/>
      <c r="S954" s="125"/>
      <c r="T954" s="125"/>
      <c r="U954" s="125"/>
      <c r="V954" s="125"/>
      <c r="W954" s="125"/>
      <c r="X954" s="125"/>
      <c r="Y954" s="125"/>
      <c r="Z954" s="125"/>
      <c r="AA954" s="125"/>
      <c r="AB954" s="125"/>
      <c r="AC954" s="125"/>
      <c r="AD954" s="125"/>
      <c r="AE954" s="125"/>
      <c r="AF954" s="125"/>
      <c r="AG954" s="125"/>
      <c r="AH954" s="125"/>
      <c r="AI954" s="125"/>
      <c r="AJ954" s="1"/>
    </row>
    <row r="955" ht="24.0" customHeight="1">
      <c r="A955" s="1"/>
      <c r="B955" s="126"/>
      <c r="C955" s="94"/>
      <c r="D955" s="1"/>
      <c r="E955" s="125"/>
      <c r="F955" s="125"/>
      <c r="G955" s="125"/>
      <c r="H955" s="125"/>
      <c r="I955" s="125"/>
      <c r="J955" s="125"/>
      <c r="K955" s="125"/>
      <c r="L955" s="125"/>
      <c r="M955" s="125"/>
      <c r="N955" s="125"/>
      <c r="O955" s="125"/>
      <c r="P955" s="125"/>
      <c r="Q955" s="125"/>
      <c r="R955" s="125"/>
      <c r="S955" s="125"/>
      <c r="T955" s="125"/>
      <c r="U955" s="125"/>
      <c r="V955" s="125"/>
      <c r="W955" s="125"/>
      <c r="X955" s="125"/>
      <c r="Y955" s="125"/>
      <c r="Z955" s="125"/>
      <c r="AA955" s="125"/>
      <c r="AB955" s="125"/>
      <c r="AC955" s="125"/>
      <c r="AD955" s="125"/>
      <c r="AE955" s="125"/>
      <c r="AF955" s="125"/>
      <c r="AG955" s="125"/>
      <c r="AH955" s="125"/>
      <c r="AI955" s="125"/>
      <c r="AJ955" s="1"/>
    </row>
    <row r="956" ht="24.0" customHeight="1">
      <c r="A956" s="1"/>
      <c r="B956" s="126"/>
      <c r="C956" s="94"/>
      <c r="D956" s="1"/>
      <c r="E956" s="125"/>
      <c r="F956" s="125"/>
      <c r="G956" s="125"/>
      <c r="H956" s="125"/>
      <c r="I956" s="125"/>
      <c r="J956" s="125"/>
      <c r="K956" s="125"/>
      <c r="L956" s="125"/>
      <c r="M956" s="125"/>
      <c r="N956" s="125"/>
      <c r="O956" s="125"/>
      <c r="P956" s="125"/>
      <c r="Q956" s="125"/>
      <c r="R956" s="125"/>
      <c r="S956" s="125"/>
      <c r="T956" s="125"/>
      <c r="U956" s="125"/>
      <c r="V956" s="125"/>
      <c r="W956" s="125"/>
      <c r="X956" s="125"/>
      <c r="Y956" s="125"/>
      <c r="Z956" s="125"/>
      <c r="AA956" s="125"/>
      <c r="AB956" s="125"/>
      <c r="AC956" s="125"/>
      <c r="AD956" s="125"/>
      <c r="AE956" s="125"/>
      <c r="AF956" s="125"/>
      <c r="AG956" s="125"/>
      <c r="AH956" s="125"/>
      <c r="AI956" s="125"/>
      <c r="AJ956" s="1"/>
    </row>
    <row r="957" ht="24.0" customHeight="1">
      <c r="A957" s="1"/>
      <c r="B957" s="126"/>
      <c r="C957" s="94"/>
      <c r="D957" s="1"/>
      <c r="E957" s="125"/>
      <c r="F957" s="125"/>
      <c r="G957" s="125"/>
      <c r="H957" s="125"/>
      <c r="I957" s="125"/>
      <c r="J957" s="125"/>
      <c r="K957" s="125"/>
      <c r="L957" s="125"/>
      <c r="M957" s="125"/>
      <c r="N957" s="125"/>
      <c r="O957" s="125"/>
      <c r="P957" s="125"/>
      <c r="Q957" s="125"/>
      <c r="R957" s="125"/>
      <c r="S957" s="125"/>
      <c r="T957" s="125"/>
      <c r="U957" s="125"/>
      <c r="V957" s="125"/>
      <c r="W957" s="125"/>
      <c r="X957" s="125"/>
      <c r="Y957" s="125"/>
      <c r="Z957" s="125"/>
      <c r="AA957" s="125"/>
      <c r="AB957" s="125"/>
      <c r="AC957" s="125"/>
      <c r="AD957" s="125"/>
      <c r="AE957" s="125"/>
      <c r="AF957" s="125"/>
      <c r="AG957" s="125"/>
      <c r="AH957" s="125"/>
      <c r="AI957" s="125"/>
      <c r="AJ957" s="1"/>
    </row>
    <row r="958" ht="24.0" customHeight="1">
      <c r="A958" s="1"/>
      <c r="B958" s="126"/>
      <c r="C958" s="94"/>
      <c r="D958" s="1"/>
      <c r="E958" s="125"/>
      <c r="F958" s="125"/>
      <c r="G958" s="125"/>
      <c r="H958" s="125"/>
      <c r="I958" s="125"/>
      <c r="J958" s="125"/>
      <c r="K958" s="125"/>
      <c r="L958" s="125"/>
      <c r="M958" s="125"/>
      <c r="N958" s="125"/>
      <c r="O958" s="125"/>
      <c r="P958" s="125"/>
      <c r="Q958" s="125"/>
      <c r="R958" s="125"/>
      <c r="S958" s="125"/>
      <c r="T958" s="125"/>
      <c r="U958" s="125"/>
      <c r="V958" s="125"/>
      <c r="W958" s="125"/>
      <c r="X958" s="125"/>
      <c r="Y958" s="125"/>
      <c r="Z958" s="125"/>
      <c r="AA958" s="125"/>
      <c r="AB958" s="125"/>
      <c r="AC958" s="125"/>
      <c r="AD958" s="125"/>
      <c r="AE958" s="125"/>
      <c r="AF958" s="125"/>
      <c r="AG958" s="125"/>
      <c r="AH958" s="125"/>
      <c r="AI958" s="125"/>
      <c r="AJ958" s="1"/>
    </row>
    <row r="959" ht="24.0" customHeight="1">
      <c r="A959" s="1"/>
      <c r="B959" s="126"/>
      <c r="C959" s="94"/>
      <c r="D959" s="1"/>
      <c r="E959" s="125"/>
      <c r="F959" s="125"/>
      <c r="G959" s="125"/>
      <c r="H959" s="125"/>
      <c r="I959" s="125"/>
      <c r="J959" s="125"/>
      <c r="K959" s="125"/>
      <c r="L959" s="125"/>
      <c r="M959" s="125"/>
      <c r="N959" s="125"/>
      <c r="O959" s="125"/>
      <c r="P959" s="125"/>
      <c r="Q959" s="125"/>
      <c r="R959" s="125"/>
      <c r="S959" s="125"/>
      <c r="T959" s="125"/>
      <c r="U959" s="125"/>
      <c r="V959" s="125"/>
      <c r="W959" s="125"/>
      <c r="X959" s="125"/>
      <c r="Y959" s="125"/>
      <c r="Z959" s="125"/>
      <c r="AA959" s="125"/>
      <c r="AB959" s="125"/>
      <c r="AC959" s="125"/>
      <c r="AD959" s="125"/>
      <c r="AE959" s="125"/>
      <c r="AF959" s="125"/>
      <c r="AG959" s="125"/>
      <c r="AH959" s="125"/>
      <c r="AI959" s="125"/>
      <c r="AJ959" s="1"/>
    </row>
    <row r="960" ht="24.0" customHeight="1">
      <c r="A960" s="1"/>
      <c r="B960" s="126"/>
      <c r="C960" s="94"/>
      <c r="D960" s="1"/>
      <c r="E960" s="125"/>
      <c r="F960" s="125"/>
      <c r="G960" s="125"/>
      <c r="H960" s="125"/>
      <c r="I960" s="125"/>
      <c r="J960" s="125"/>
      <c r="K960" s="125"/>
      <c r="L960" s="125"/>
      <c r="M960" s="125"/>
      <c r="N960" s="125"/>
      <c r="O960" s="125"/>
      <c r="P960" s="125"/>
      <c r="Q960" s="125"/>
      <c r="R960" s="125"/>
      <c r="S960" s="125"/>
      <c r="T960" s="125"/>
      <c r="U960" s="125"/>
      <c r="V960" s="125"/>
      <c r="W960" s="125"/>
      <c r="X960" s="125"/>
      <c r="Y960" s="125"/>
      <c r="Z960" s="125"/>
      <c r="AA960" s="125"/>
      <c r="AB960" s="125"/>
      <c r="AC960" s="125"/>
      <c r="AD960" s="125"/>
      <c r="AE960" s="125"/>
      <c r="AF960" s="125"/>
      <c r="AG960" s="125"/>
      <c r="AH960" s="125"/>
      <c r="AI960" s="125"/>
      <c r="AJ960" s="1"/>
    </row>
    <row r="961" ht="24.0" customHeight="1">
      <c r="A961" s="1"/>
      <c r="B961" s="126"/>
      <c r="C961" s="94"/>
      <c r="D961" s="1"/>
      <c r="E961" s="125"/>
      <c r="F961" s="125"/>
      <c r="G961" s="125"/>
      <c r="H961" s="125"/>
      <c r="I961" s="125"/>
      <c r="J961" s="125"/>
      <c r="K961" s="125"/>
      <c r="L961" s="125"/>
      <c r="M961" s="125"/>
      <c r="N961" s="125"/>
      <c r="O961" s="125"/>
      <c r="P961" s="125"/>
      <c r="Q961" s="125"/>
      <c r="R961" s="125"/>
      <c r="S961" s="125"/>
      <c r="T961" s="125"/>
      <c r="U961" s="125"/>
      <c r="V961" s="125"/>
      <c r="W961" s="125"/>
      <c r="X961" s="125"/>
      <c r="Y961" s="125"/>
      <c r="Z961" s="125"/>
      <c r="AA961" s="125"/>
      <c r="AB961" s="125"/>
      <c r="AC961" s="125"/>
      <c r="AD961" s="125"/>
      <c r="AE961" s="125"/>
      <c r="AF961" s="125"/>
      <c r="AG961" s="125"/>
      <c r="AH961" s="125"/>
      <c r="AI961" s="125"/>
      <c r="AJ961" s="1"/>
    </row>
    <row r="962" ht="24.0" customHeight="1">
      <c r="A962" s="1"/>
      <c r="B962" s="126"/>
      <c r="C962" s="94"/>
      <c r="D962" s="1"/>
      <c r="E962" s="125"/>
      <c r="F962" s="125"/>
      <c r="G962" s="125"/>
      <c r="H962" s="125"/>
      <c r="I962" s="125"/>
      <c r="J962" s="125"/>
      <c r="K962" s="125"/>
      <c r="L962" s="125"/>
      <c r="M962" s="125"/>
      <c r="N962" s="125"/>
      <c r="O962" s="125"/>
      <c r="P962" s="125"/>
      <c r="Q962" s="125"/>
      <c r="R962" s="125"/>
      <c r="S962" s="125"/>
      <c r="T962" s="125"/>
      <c r="U962" s="125"/>
      <c r="V962" s="125"/>
      <c r="W962" s="125"/>
      <c r="X962" s="125"/>
      <c r="Y962" s="125"/>
      <c r="Z962" s="125"/>
      <c r="AA962" s="125"/>
      <c r="AB962" s="125"/>
      <c r="AC962" s="125"/>
      <c r="AD962" s="125"/>
      <c r="AE962" s="125"/>
      <c r="AF962" s="125"/>
      <c r="AG962" s="125"/>
      <c r="AH962" s="125"/>
      <c r="AI962" s="125"/>
      <c r="AJ962" s="1"/>
    </row>
    <row r="963" ht="24.0" customHeight="1">
      <c r="A963" s="1"/>
      <c r="B963" s="126"/>
      <c r="C963" s="94"/>
      <c r="D963" s="1"/>
      <c r="E963" s="125"/>
      <c r="F963" s="125"/>
      <c r="G963" s="125"/>
      <c r="H963" s="125"/>
      <c r="I963" s="125"/>
      <c r="J963" s="125"/>
      <c r="K963" s="125"/>
      <c r="L963" s="125"/>
      <c r="M963" s="125"/>
      <c r="N963" s="125"/>
      <c r="O963" s="125"/>
      <c r="P963" s="125"/>
      <c r="Q963" s="125"/>
      <c r="R963" s="125"/>
      <c r="S963" s="125"/>
      <c r="T963" s="125"/>
      <c r="U963" s="125"/>
      <c r="V963" s="125"/>
      <c r="W963" s="125"/>
      <c r="X963" s="125"/>
      <c r="Y963" s="125"/>
      <c r="Z963" s="125"/>
      <c r="AA963" s="125"/>
      <c r="AB963" s="125"/>
      <c r="AC963" s="125"/>
      <c r="AD963" s="125"/>
      <c r="AE963" s="125"/>
      <c r="AF963" s="125"/>
      <c r="AG963" s="125"/>
      <c r="AH963" s="125"/>
      <c r="AI963" s="125"/>
      <c r="AJ963" s="1"/>
    </row>
    <row r="964" ht="24.0" customHeight="1">
      <c r="A964" s="1"/>
      <c r="B964" s="126"/>
      <c r="C964" s="94"/>
      <c r="D964" s="1"/>
      <c r="E964" s="125"/>
      <c r="F964" s="125"/>
      <c r="G964" s="125"/>
      <c r="H964" s="125"/>
      <c r="I964" s="125"/>
      <c r="J964" s="125"/>
      <c r="K964" s="125"/>
      <c r="L964" s="125"/>
      <c r="M964" s="125"/>
      <c r="N964" s="125"/>
      <c r="O964" s="125"/>
      <c r="P964" s="125"/>
      <c r="Q964" s="125"/>
      <c r="R964" s="125"/>
      <c r="S964" s="125"/>
      <c r="T964" s="125"/>
      <c r="U964" s="125"/>
      <c r="V964" s="125"/>
      <c r="W964" s="125"/>
      <c r="X964" s="125"/>
      <c r="Y964" s="125"/>
      <c r="Z964" s="125"/>
      <c r="AA964" s="125"/>
      <c r="AB964" s="125"/>
      <c r="AC964" s="125"/>
      <c r="AD964" s="125"/>
      <c r="AE964" s="125"/>
      <c r="AF964" s="125"/>
      <c r="AG964" s="125"/>
      <c r="AH964" s="125"/>
      <c r="AI964" s="125"/>
      <c r="AJ964" s="1"/>
    </row>
    <row r="965" ht="24.0" customHeight="1">
      <c r="A965" s="1"/>
      <c r="B965" s="126"/>
      <c r="C965" s="94"/>
      <c r="D965" s="1"/>
      <c r="E965" s="125"/>
      <c r="F965" s="125"/>
      <c r="G965" s="125"/>
      <c r="H965" s="125"/>
      <c r="I965" s="125"/>
      <c r="J965" s="125"/>
      <c r="K965" s="125"/>
      <c r="L965" s="125"/>
      <c r="M965" s="125"/>
      <c r="N965" s="125"/>
      <c r="O965" s="125"/>
      <c r="P965" s="125"/>
      <c r="Q965" s="125"/>
      <c r="R965" s="125"/>
      <c r="S965" s="125"/>
      <c r="T965" s="125"/>
      <c r="U965" s="125"/>
      <c r="V965" s="125"/>
      <c r="W965" s="125"/>
      <c r="X965" s="125"/>
      <c r="Y965" s="125"/>
      <c r="Z965" s="125"/>
      <c r="AA965" s="125"/>
      <c r="AB965" s="125"/>
      <c r="AC965" s="125"/>
      <c r="AD965" s="125"/>
      <c r="AE965" s="125"/>
      <c r="AF965" s="125"/>
      <c r="AG965" s="125"/>
      <c r="AH965" s="125"/>
      <c r="AI965" s="125"/>
      <c r="AJ965" s="1"/>
    </row>
    <row r="966" ht="24.0" customHeight="1">
      <c r="A966" s="1"/>
      <c r="B966" s="126"/>
      <c r="C966" s="94"/>
      <c r="D966" s="1"/>
      <c r="E966" s="125"/>
      <c r="F966" s="125"/>
      <c r="G966" s="125"/>
      <c r="H966" s="125"/>
      <c r="I966" s="125"/>
      <c r="J966" s="125"/>
      <c r="K966" s="125"/>
      <c r="L966" s="125"/>
      <c r="M966" s="125"/>
      <c r="N966" s="125"/>
      <c r="O966" s="125"/>
      <c r="P966" s="125"/>
      <c r="Q966" s="125"/>
      <c r="R966" s="125"/>
      <c r="S966" s="125"/>
      <c r="T966" s="125"/>
      <c r="U966" s="125"/>
      <c r="V966" s="125"/>
      <c r="W966" s="125"/>
      <c r="X966" s="125"/>
      <c r="Y966" s="125"/>
      <c r="Z966" s="125"/>
      <c r="AA966" s="125"/>
      <c r="AB966" s="125"/>
      <c r="AC966" s="125"/>
      <c r="AD966" s="125"/>
      <c r="AE966" s="125"/>
      <c r="AF966" s="125"/>
      <c r="AG966" s="125"/>
      <c r="AH966" s="125"/>
      <c r="AI966" s="125"/>
      <c r="AJ966" s="1"/>
    </row>
    <row r="967" ht="24.0" customHeight="1">
      <c r="A967" s="1"/>
      <c r="B967" s="126"/>
      <c r="C967" s="94"/>
      <c r="D967" s="1"/>
      <c r="E967" s="125"/>
      <c r="F967" s="125"/>
      <c r="G967" s="125"/>
      <c r="H967" s="125"/>
      <c r="I967" s="125"/>
      <c r="J967" s="125"/>
      <c r="K967" s="125"/>
      <c r="L967" s="125"/>
      <c r="M967" s="125"/>
      <c r="N967" s="125"/>
      <c r="O967" s="125"/>
      <c r="P967" s="125"/>
      <c r="Q967" s="125"/>
      <c r="R967" s="125"/>
      <c r="S967" s="125"/>
      <c r="T967" s="125"/>
      <c r="U967" s="125"/>
      <c r="V967" s="125"/>
      <c r="W967" s="125"/>
      <c r="X967" s="125"/>
      <c r="Y967" s="125"/>
      <c r="Z967" s="125"/>
      <c r="AA967" s="125"/>
      <c r="AB967" s="125"/>
      <c r="AC967" s="125"/>
      <c r="AD967" s="125"/>
      <c r="AE967" s="125"/>
      <c r="AF967" s="125"/>
      <c r="AG967" s="125"/>
      <c r="AH967" s="125"/>
      <c r="AI967" s="125"/>
      <c r="AJ967" s="1"/>
    </row>
    <row r="968" ht="24.0" customHeight="1">
      <c r="A968" s="1"/>
      <c r="B968" s="126"/>
      <c r="C968" s="94"/>
      <c r="D968" s="1"/>
      <c r="E968" s="125"/>
      <c r="F968" s="125"/>
      <c r="G968" s="125"/>
      <c r="H968" s="125"/>
      <c r="I968" s="125"/>
      <c r="J968" s="125"/>
      <c r="K968" s="125"/>
      <c r="L968" s="125"/>
      <c r="M968" s="125"/>
      <c r="N968" s="125"/>
      <c r="O968" s="125"/>
      <c r="P968" s="125"/>
      <c r="Q968" s="125"/>
      <c r="R968" s="125"/>
      <c r="S968" s="125"/>
      <c r="T968" s="125"/>
      <c r="U968" s="125"/>
      <c r="V968" s="125"/>
      <c r="W968" s="125"/>
      <c r="X968" s="125"/>
      <c r="Y968" s="125"/>
      <c r="Z968" s="125"/>
      <c r="AA968" s="125"/>
      <c r="AB968" s="125"/>
      <c r="AC968" s="125"/>
      <c r="AD968" s="125"/>
      <c r="AE968" s="125"/>
      <c r="AF968" s="125"/>
      <c r="AG968" s="125"/>
      <c r="AH968" s="125"/>
      <c r="AI968" s="125"/>
      <c r="AJ968" s="1"/>
    </row>
    <row r="969" ht="24.0" customHeight="1">
      <c r="A969" s="1"/>
      <c r="B969" s="126"/>
      <c r="C969" s="94"/>
      <c r="D969" s="1"/>
      <c r="E969" s="125"/>
      <c r="F969" s="125"/>
      <c r="G969" s="125"/>
      <c r="H969" s="125"/>
      <c r="I969" s="125"/>
      <c r="J969" s="125"/>
      <c r="K969" s="125"/>
      <c r="L969" s="125"/>
      <c r="M969" s="125"/>
      <c r="N969" s="125"/>
      <c r="O969" s="125"/>
      <c r="P969" s="125"/>
      <c r="Q969" s="125"/>
      <c r="R969" s="125"/>
      <c r="S969" s="125"/>
      <c r="T969" s="125"/>
      <c r="U969" s="125"/>
      <c r="V969" s="125"/>
      <c r="W969" s="125"/>
      <c r="X969" s="125"/>
      <c r="Y969" s="125"/>
      <c r="Z969" s="125"/>
      <c r="AA969" s="125"/>
      <c r="AB969" s="125"/>
      <c r="AC969" s="125"/>
      <c r="AD969" s="125"/>
      <c r="AE969" s="125"/>
      <c r="AF969" s="125"/>
      <c r="AG969" s="125"/>
      <c r="AH969" s="125"/>
      <c r="AI969" s="125"/>
      <c r="AJ969" s="1"/>
    </row>
    <row r="970" ht="24.0" customHeight="1">
      <c r="A970" s="1"/>
      <c r="B970" s="126"/>
      <c r="C970" s="94"/>
      <c r="D970" s="1"/>
      <c r="E970" s="125"/>
      <c r="F970" s="125"/>
      <c r="G970" s="125"/>
      <c r="H970" s="125"/>
      <c r="I970" s="125"/>
      <c r="J970" s="125"/>
      <c r="K970" s="125"/>
      <c r="L970" s="125"/>
      <c r="M970" s="125"/>
      <c r="N970" s="125"/>
      <c r="O970" s="125"/>
      <c r="P970" s="125"/>
      <c r="Q970" s="125"/>
      <c r="R970" s="125"/>
      <c r="S970" s="125"/>
      <c r="T970" s="125"/>
      <c r="U970" s="125"/>
      <c r="V970" s="125"/>
      <c r="W970" s="125"/>
      <c r="X970" s="125"/>
      <c r="Y970" s="125"/>
      <c r="Z970" s="125"/>
      <c r="AA970" s="125"/>
      <c r="AB970" s="125"/>
      <c r="AC970" s="125"/>
      <c r="AD970" s="125"/>
      <c r="AE970" s="125"/>
      <c r="AF970" s="125"/>
      <c r="AG970" s="125"/>
      <c r="AH970" s="125"/>
      <c r="AI970" s="125"/>
      <c r="AJ970" s="1"/>
    </row>
    <row r="971" ht="24.0" customHeight="1">
      <c r="A971" s="1"/>
      <c r="B971" s="126"/>
      <c r="C971" s="94"/>
      <c r="D971" s="1"/>
      <c r="E971" s="125"/>
      <c r="F971" s="125"/>
      <c r="G971" s="125"/>
      <c r="H971" s="125"/>
      <c r="I971" s="125"/>
      <c r="J971" s="125"/>
      <c r="K971" s="125"/>
      <c r="L971" s="125"/>
      <c r="M971" s="125"/>
      <c r="N971" s="125"/>
      <c r="O971" s="125"/>
      <c r="P971" s="125"/>
      <c r="Q971" s="125"/>
      <c r="R971" s="125"/>
      <c r="S971" s="125"/>
      <c r="T971" s="125"/>
      <c r="U971" s="125"/>
      <c r="V971" s="125"/>
      <c r="W971" s="125"/>
      <c r="X971" s="125"/>
      <c r="Y971" s="125"/>
      <c r="Z971" s="125"/>
      <c r="AA971" s="125"/>
      <c r="AB971" s="125"/>
      <c r="AC971" s="125"/>
      <c r="AD971" s="125"/>
      <c r="AE971" s="125"/>
      <c r="AF971" s="125"/>
      <c r="AG971" s="125"/>
      <c r="AH971" s="125"/>
      <c r="AI971" s="125"/>
      <c r="AJ971" s="1"/>
    </row>
    <row r="972" ht="24.0" customHeight="1">
      <c r="A972" s="1"/>
      <c r="B972" s="126"/>
      <c r="C972" s="94"/>
      <c r="D972" s="1"/>
      <c r="E972" s="125"/>
      <c r="F972" s="125"/>
      <c r="G972" s="125"/>
      <c r="H972" s="125"/>
      <c r="I972" s="125"/>
      <c r="J972" s="125"/>
      <c r="K972" s="125"/>
      <c r="L972" s="125"/>
      <c r="M972" s="125"/>
      <c r="N972" s="125"/>
      <c r="O972" s="125"/>
      <c r="P972" s="125"/>
      <c r="Q972" s="125"/>
      <c r="R972" s="125"/>
      <c r="S972" s="125"/>
      <c r="T972" s="125"/>
      <c r="U972" s="125"/>
      <c r="V972" s="125"/>
      <c r="W972" s="125"/>
      <c r="X972" s="125"/>
      <c r="Y972" s="125"/>
      <c r="Z972" s="125"/>
      <c r="AA972" s="125"/>
      <c r="AB972" s="125"/>
      <c r="AC972" s="125"/>
      <c r="AD972" s="125"/>
      <c r="AE972" s="125"/>
      <c r="AF972" s="125"/>
      <c r="AG972" s="125"/>
      <c r="AH972" s="125"/>
      <c r="AI972" s="125"/>
      <c r="AJ972" s="1"/>
    </row>
    <row r="973" ht="24.0" customHeight="1">
      <c r="A973" s="1"/>
      <c r="B973" s="126"/>
      <c r="C973" s="94"/>
      <c r="D973" s="1"/>
      <c r="E973" s="125"/>
      <c r="F973" s="125"/>
      <c r="G973" s="125"/>
      <c r="H973" s="125"/>
      <c r="I973" s="125"/>
      <c r="J973" s="125"/>
      <c r="K973" s="125"/>
      <c r="L973" s="125"/>
      <c r="M973" s="125"/>
      <c r="N973" s="125"/>
      <c r="O973" s="125"/>
      <c r="P973" s="125"/>
      <c r="Q973" s="125"/>
      <c r="R973" s="125"/>
      <c r="S973" s="125"/>
      <c r="T973" s="125"/>
      <c r="U973" s="125"/>
      <c r="V973" s="125"/>
      <c r="W973" s="125"/>
      <c r="X973" s="125"/>
      <c r="Y973" s="125"/>
      <c r="Z973" s="125"/>
      <c r="AA973" s="125"/>
      <c r="AB973" s="125"/>
      <c r="AC973" s="125"/>
      <c r="AD973" s="125"/>
      <c r="AE973" s="125"/>
      <c r="AF973" s="125"/>
      <c r="AG973" s="125"/>
      <c r="AH973" s="125"/>
      <c r="AI973" s="125"/>
      <c r="AJ973" s="1"/>
    </row>
    <row r="974" ht="24.0" customHeight="1">
      <c r="A974" s="1"/>
      <c r="B974" s="126"/>
      <c r="C974" s="94"/>
      <c r="D974" s="1"/>
      <c r="E974" s="125"/>
      <c r="F974" s="125"/>
      <c r="G974" s="125"/>
      <c r="H974" s="125"/>
      <c r="I974" s="125"/>
      <c r="J974" s="125"/>
      <c r="K974" s="125"/>
      <c r="L974" s="125"/>
      <c r="M974" s="125"/>
      <c r="N974" s="125"/>
      <c r="O974" s="125"/>
      <c r="P974" s="125"/>
      <c r="Q974" s="125"/>
      <c r="R974" s="125"/>
      <c r="S974" s="125"/>
      <c r="T974" s="125"/>
      <c r="U974" s="125"/>
      <c r="V974" s="125"/>
      <c r="W974" s="125"/>
      <c r="X974" s="125"/>
      <c r="Y974" s="125"/>
      <c r="Z974" s="125"/>
      <c r="AA974" s="125"/>
      <c r="AB974" s="125"/>
      <c r="AC974" s="125"/>
      <c r="AD974" s="125"/>
      <c r="AE974" s="125"/>
      <c r="AF974" s="125"/>
      <c r="AG974" s="125"/>
      <c r="AH974" s="125"/>
      <c r="AI974" s="125"/>
      <c r="AJ974" s="1"/>
    </row>
    <row r="975" ht="24.0" customHeight="1">
      <c r="A975" s="1"/>
      <c r="B975" s="126"/>
      <c r="C975" s="94"/>
      <c r="D975" s="1"/>
      <c r="E975" s="125"/>
      <c r="F975" s="125"/>
      <c r="G975" s="125"/>
      <c r="H975" s="125"/>
      <c r="I975" s="125"/>
      <c r="J975" s="125"/>
      <c r="K975" s="125"/>
      <c r="L975" s="125"/>
      <c r="M975" s="125"/>
      <c r="N975" s="125"/>
      <c r="O975" s="125"/>
      <c r="P975" s="125"/>
      <c r="Q975" s="125"/>
      <c r="R975" s="125"/>
      <c r="S975" s="125"/>
      <c r="T975" s="125"/>
      <c r="U975" s="125"/>
      <c r="V975" s="125"/>
      <c r="W975" s="125"/>
      <c r="X975" s="125"/>
      <c r="Y975" s="125"/>
      <c r="Z975" s="125"/>
      <c r="AA975" s="125"/>
      <c r="AB975" s="125"/>
      <c r="AC975" s="125"/>
      <c r="AD975" s="125"/>
      <c r="AE975" s="125"/>
      <c r="AF975" s="125"/>
      <c r="AG975" s="125"/>
      <c r="AH975" s="125"/>
      <c r="AI975" s="125"/>
      <c r="AJ975" s="1"/>
    </row>
    <row r="976" ht="24.0" customHeight="1">
      <c r="A976" s="1"/>
      <c r="B976" s="126"/>
      <c r="C976" s="94"/>
      <c r="D976" s="1"/>
      <c r="E976" s="125"/>
      <c r="F976" s="125"/>
      <c r="G976" s="125"/>
      <c r="H976" s="125"/>
      <c r="I976" s="125"/>
      <c r="J976" s="125"/>
      <c r="K976" s="125"/>
      <c r="L976" s="125"/>
      <c r="M976" s="125"/>
      <c r="N976" s="125"/>
      <c r="O976" s="125"/>
      <c r="P976" s="125"/>
      <c r="Q976" s="125"/>
      <c r="R976" s="125"/>
      <c r="S976" s="125"/>
      <c r="T976" s="125"/>
      <c r="U976" s="125"/>
      <c r="V976" s="125"/>
      <c r="W976" s="125"/>
      <c r="X976" s="125"/>
      <c r="Y976" s="125"/>
      <c r="Z976" s="125"/>
      <c r="AA976" s="125"/>
      <c r="AB976" s="125"/>
      <c r="AC976" s="125"/>
      <c r="AD976" s="125"/>
      <c r="AE976" s="125"/>
      <c r="AF976" s="125"/>
      <c r="AG976" s="125"/>
      <c r="AH976" s="125"/>
      <c r="AI976" s="125"/>
      <c r="AJ976" s="1"/>
    </row>
    <row r="977" ht="24.0" customHeight="1">
      <c r="A977" s="1"/>
      <c r="B977" s="126"/>
      <c r="C977" s="94"/>
      <c r="D977" s="1"/>
      <c r="E977" s="125"/>
      <c r="F977" s="125"/>
      <c r="G977" s="125"/>
      <c r="H977" s="125"/>
      <c r="I977" s="125"/>
      <c r="J977" s="125"/>
      <c r="K977" s="125"/>
      <c r="L977" s="125"/>
      <c r="M977" s="125"/>
      <c r="N977" s="125"/>
      <c r="O977" s="125"/>
      <c r="P977" s="125"/>
      <c r="Q977" s="125"/>
      <c r="R977" s="125"/>
      <c r="S977" s="125"/>
      <c r="T977" s="125"/>
      <c r="U977" s="125"/>
      <c r="V977" s="125"/>
      <c r="W977" s="125"/>
      <c r="X977" s="125"/>
      <c r="Y977" s="125"/>
      <c r="Z977" s="125"/>
      <c r="AA977" s="125"/>
      <c r="AB977" s="125"/>
      <c r="AC977" s="125"/>
      <c r="AD977" s="125"/>
      <c r="AE977" s="125"/>
      <c r="AF977" s="125"/>
      <c r="AG977" s="125"/>
      <c r="AH977" s="125"/>
      <c r="AI977" s="125"/>
      <c r="AJ977" s="1"/>
    </row>
    <row r="978" ht="24.0" customHeight="1">
      <c r="A978" s="1"/>
      <c r="B978" s="126"/>
      <c r="C978" s="94"/>
      <c r="D978" s="1"/>
      <c r="E978" s="125"/>
      <c r="F978" s="125"/>
      <c r="G978" s="125"/>
      <c r="H978" s="125"/>
      <c r="I978" s="125"/>
      <c r="J978" s="125"/>
      <c r="K978" s="125"/>
      <c r="L978" s="125"/>
      <c r="M978" s="125"/>
      <c r="N978" s="125"/>
      <c r="O978" s="125"/>
      <c r="P978" s="125"/>
      <c r="Q978" s="125"/>
      <c r="R978" s="125"/>
      <c r="S978" s="125"/>
      <c r="T978" s="125"/>
      <c r="U978" s="125"/>
      <c r="V978" s="125"/>
      <c r="W978" s="125"/>
      <c r="X978" s="125"/>
      <c r="Y978" s="125"/>
      <c r="Z978" s="125"/>
      <c r="AA978" s="125"/>
      <c r="AB978" s="125"/>
      <c r="AC978" s="125"/>
      <c r="AD978" s="125"/>
      <c r="AE978" s="125"/>
      <c r="AF978" s="125"/>
      <c r="AG978" s="125"/>
      <c r="AH978" s="125"/>
      <c r="AI978" s="125"/>
      <c r="AJ978" s="1"/>
    </row>
    <row r="979" ht="24.0" customHeight="1">
      <c r="A979" s="1"/>
      <c r="B979" s="126"/>
      <c r="C979" s="94"/>
      <c r="D979" s="1"/>
      <c r="E979" s="125"/>
      <c r="F979" s="125"/>
      <c r="G979" s="125"/>
      <c r="H979" s="125"/>
      <c r="I979" s="125"/>
      <c r="J979" s="125"/>
      <c r="K979" s="125"/>
      <c r="L979" s="125"/>
      <c r="M979" s="125"/>
      <c r="N979" s="125"/>
      <c r="O979" s="125"/>
      <c r="P979" s="125"/>
      <c r="Q979" s="125"/>
      <c r="R979" s="125"/>
      <c r="S979" s="125"/>
      <c r="T979" s="125"/>
      <c r="U979" s="125"/>
      <c r="V979" s="125"/>
      <c r="W979" s="125"/>
      <c r="X979" s="125"/>
      <c r="Y979" s="125"/>
      <c r="Z979" s="125"/>
      <c r="AA979" s="125"/>
      <c r="AB979" s="125"/>
      <c r="AC979" s="125"/>
      <c r="AD979" s="125"/>
      <c r="AE979" s="125"/>
      <c r="AF979" s="125"/>
      <c r="AG979" s="125"/>
      <c r="AH979" s="125"/>
      <c r="AI979" s="125"/>
      <c r="AJ979" s="1"/>
    </row>
    <row r="980" ht="24.0" customHeight="1">
      <c r="A980" s="1"/>
      <c r="B980" s="126"/>
      <c r="C980" s="94"/>
      <c r="D980" s="1"/>
      <c r="E980" s="125"/>
      <c r="F980" s="125"/>
      <c r="G980" s="125"/>
      <c r="H980" s="125"/>
      <c r="I980" s="125"/>
      <c r="J980" s="125"/>
      <c r="K980" s="125"/>
      <c r="L980" s="125"/>
      <c r="M980" s="125"/>
      <c r="N980" s="125"/>
      <c r="O980" s="125"/>
      <c r="P980" s="125"/>
      <c r="Q980" s="125"/>
      <c r="R980" s="125"/>
      <c r="S980" s="125"/>
      <c r="T980" s="125"/>
      <c r="U980" s="125"/>
      <c r="V980" s="125"/>
      <c r="W980" s="125"/>
      <c r="X980" s="125"/>
      <c r="Y980" s="125"/>
      <c r="Z980" s="125"/>
      <c r="AA980" s="125"/>
      <c r="AB980" s="125"/>
      <c r="AC980" s="125"/>
      <c r="AD980" s="125"/>
      <c r="AE980" s="125"/>
      <c r="AF980" s="125"/>
      <c r="AG980" s="125"/>
      <c r="AH980" s="125"/>
      <c r="AI980" s="125"/>
      <c r="AJ980" s="1"/>
    </row>
    <row r="981" ht="24.0" customHeight="1">
      <c r="A981" s="1"/>
      <c r="B981" s="126"/>
      <c r="C981" s="94"/>
      <c r="D981" s="1"/>
      <c r="E981" s="125"/>
      <c r="F981" s="125"/>
      <c r="G981" s="125"/>
      <c r="H981" s="125"/>
      <c r="I981" s="125"/>
      <c r="J981" s="125"/>
      <c r="K981" s="125"/>
      <c r="L981" s="125"/>
      <c r="M981" s="125"/>
      <c r="N981" s="125"/>
      <c r="O981" s="125"/>
      <c r="P981" s="125"/>
      <c r="Q981" s="125"/>
      <c r="R981" s="125"/>
      <c r="S981" s="125"/>
      <c r="T981" s="125"/>
      <c r="U981" s="125"/>
      <c r="V981" s="125"/>
      <c r="W981" s="125"/>
      <c r="X981" s="125"/>
      <c r="Y981" s="125"/>
      <c r="Z981" s="125"/>
      <c r="AA981" s="125"/>
      <c r="AB981" s="125"/>
      <c r="AC981" s="125"/>
      <c r="AD981" s="125"/>
      <c r="AE981" s="125"/>
      <c r="AF981" s="125"/>
      <c r="AG981" s="125"/>
      <c r="AH981" s="125"/>
      <c r="AI981" s="125"/>
      <c r="AJ981" s="1"/>
    </row>
    <row r="982" ht="24.0" customHeight="1">
      <c r="A982" s="1"/>
      <c r="B982" s="126"/>
      <c r="C982" s="94"/>
      <c r="D982" s="1"/>
      <c r="E982" s="125"/>
      <c r="F982" s="125"/>
      <c r="G982" s="125"/>
      <c r="H982" s="125"/>
      <c r="I982" s="125"/>
      <c r="J982" s="125"/>
      <c r="K982" s="125"/>
      <c r="L982" s="125"/>
      <c r="M982" s="125"/>
      <c r="N982" s="125"/>
      <c r="O982" s="125"/>
      <c r="P982" s="125"/>
      <c r="Q982" s="125"/>
      <c r="R982" s="125"/>
      <c r="S982" s="125"/>
      <c r="T982" s="125"/>
      <c r="U982" s="125"/>
      <c r="V982" s="125"/>
      <c r="W982" s="125"/>
      <c r="X982" s="125"/>
      <c r="Y982" s="125"/>
      <c r="Z982" s="125"/>
      <c r="AA982" s="125"/>
      <c r="AB982" s="125"/>
      <c r="AC982" s="125"/>
      <c r="AD982" s="125"/>
      <c r="AE982" s="125"/>
      <c r="AF982" s="125"/>
      <c r="AG982" s="125"/>
      <c r="AH982" s="125"/>
      <c r="AI982" s="125"/>
      <c r="AJ982" s="1"/>
    </row>
    <row r="983" ht="24.0" customHeight="1">
      <c r="A983" s="1"/>
      <c r="B983" s="126"/>
      <c r="C983" s="94"/>
      <c r="D983" s="1"/>
      <c r="E983" s="125"/>
      <c r="F983" s="125"/>
      <c r="G983" s="125"/>
      <c r="H983" s="125"/>
      <c r="I983" s="125"/>
      <c r="J983" s="125"/>
      <c r="K983" s="125"/>
      <c r="L983" s="125"/>
      <c r="M983" s="125"/>
      <c r="N983" s="125"/>
      <c r="O983" s="125"/>
      <c r="P983" s="125"/>
      <c r="Q983" s="125"/>
      <c r="R983" s="125"/>
      <c r="S983" s="125"/>
      <c r="T983" s="125"/>
      <c r="U983" s="125"/>
      <c r="V983" s="125"/>
      <c r="W983" s="125"/>
      <c r="X983" s="125"/>
      <c r="Y983" s="125"/>
      <c r="Z983" s="125"/>
      <c r="AA983" s="125"/>
      <c r="AB983" s="125"/>
      <c r="AC983" s="125"/>
      <c r="AD983" s="125"/>
      <c r="AE983" s="125"/>
      <c r="AF983" s="125"/>
      <c r="AG983" s="125"/>
      <c r="AH983" s="125"/>
      <c r="AI983" s="125"/>
      <c r="AJ983" s="1"/>
    </row>
    <row r="984" ht="24.0" customHeight="1">
      <c r="A984" s="1"/>
      <c r="B984" s="126"/>
      <c r="C984" s="94"/>
      <c r="D984" s="1"/>
      <c r="E984" s="125"/>
      <c r="F984" s="125"/>
      <c r="G984" s="125"/>
      <c r="H984" s="125"/>
      <c r="I984" s="125"/>
      <c r="J984" s="125"/>
      <c r="K984" s="125"/>
      <c r="L984" s="125"/>
      <c r="M984" s="125"/>
      <c r="N984" s="125"/>
      <c r="O984" s="125"/>
      <c r="P984" s="125"/>
      <c r="Q984" s="125"/>
      <c r="R984" s="125"/>
      <c r="S984" s="125"/>
      <c r="T984" s="125"/>
      <c r="U984" s="125"/>
      <c r="V984" s="125"/>
      <c r="W984" s="125"/>
      <c r="X984" s="125"/>
      <c r="Y984" s="125"/>
      <c r="Z984" s="125"/>
      <c r="AA984" s="125"/>
      <c r="AB984" s="125"/>
      <c r="AC984" s="125"/>
      <c r="AD984" s="125"/>
      <c r="AE984" s="125"/>
      <c r="AF984" s="125"/>
      <c r="AG984" s="125"/>
      <c r="AH984" s="125"/>
      <c r="AI984" s="125"/>
      <c r="AJ984" s="1"/>
    </row>
    <row r="985" ht="24.0" customHeight="1">
      <c r="A985" s="1"/>
      <c r="B985" s="126"/>
      <c r="C985" s="94"/>
      <c r="D985" s="1"/>
      <c r="E985" s="125"/>
      <c r="F985" s="125"/>
      <c r="G985" s="125"/>
      <c r="H985" s="125"/>
      <c r="I985" s="125"/>
      <c r="J985" s="125"/>
      <c r="K985" s="125"/>
      <c r="L985" s="125"/>
      <c r="M985" s="125"/>
      <c r="N985" s="125"/>
      <c r="O985" s="125"/>
      <c r="P985" s="125"/>
      <c r="Q985" s="125"/>
      <c r="R985" s="125"/>
      <c r="S985" s="125"/>
      <c r="T985" s="125"/>
      <c r="U985" s="125"/>
      <c r="V985" s="125"/>
      <c r="W985" s="125"/>
      <c r="X985" s="125"/>
      <c r="Y985" s="125"/>
      <c r="Z985" s="125"/>
      <c r="AA985" s="125"/>
      <c r="AB985" s="125"/>
      <c r="AC985" s="125"/>
      <c r="AD985" s="125"/>
      <c r="AE985" s="125"/>
      <c r="AF985" s="125"/>
      <c r="AG985" s="125"/>
      <c r="AH985" s="125"/>
      <c r="AI985" s="125"/>
      <c r="AJ985" s="1"/>
    </row>
    <row r="986" ht="24.0" customHeight="1">
      <c r="A986" s="1"/>
      <c r="B986" s="126"/>
      <c r="C986" s="94"/>
      <c r="D986" s="1"/>
      <c r="E986" s="125"/>
      <c r="F986" s="125"/>
      <c r="G986" s="125"/>
      <c r="H986" s="125"/>
      <c r="I986" s="125"/>
      <c r="J986" s="125"/>
      <c r="K986" s="125"/>
      <c r="L986" s="125"/>
      <c r="M986" s="125"/>
      <c r="N986" s="125"/>
      <c r="O986" s="125"/>
      <c r="P986" s="125"/>
      <c r="Q986" s="125"/>
      <c r="R986" s="125"/>
      <c r="S986" s="125"/>
      <c r="T986" s="125"/>
      <c r="U986" s="125"/>
      <c r="V986" s="125"/>
      <c r="W986" s="125"/>
      <c r="X986" s="125"/>
      <c r="Y986" s="125"/>
      <c r="Z986" s="125"/>
      <c r="AA986" s="125"/>
      <c r="AB986" s="125"/>
      <c r="AC986" s="125"/>
      <c r="AD986" s="125"/>
      <c r="AE986" s="125"/>
      <c r="AF986" s="125"/>
      <c r="AG986" s="125"/>
      <c r="AH986" s="125"/>
      <c r="AI986" s="125"/>
      <c r="AJ986" s="1"/>
    </row>
    <row r="987" ht="24.0" customHeight="1">
      <c r="A987" s="1"/>
      <c r="B987" s="126"/>
      <c r="C987" s="94"/>
      <c r="D987" s="1"/>
      <c r="E987" s="125"/>
      <c r="F987" s="125"/>
      <c r="G987" s="125"/>
      <c r="H987" s="125"/>
      <c r="I987" s="125"/>
      <c r="J987" s="125"/>
      <c r="K987" s="125"/>
      <c r="L987" s="125"/>
      <c r="M987" s="125"/>
      <c r="N987" s="125"/>
      <c r="O987" s="125"/>
      <c r="P987" s="125"/>
      <c r="Q987" s="125"/>
      <c r="R987" s="125"/>
      <c r="S987" s="125"/>
      <c r="T987" s="125"/>
      <c r="U987" s="125"/>
      <c r="V987" s="125"/>
      <c r="W987" s="125"/>
      <c r="X987" s="125"/>
      <c r="Y987" s="125"/>
      <c r="Z987" s="125"/>
      <c r="AA987" s="125"/>
      <c r="AB987" s="125"/>
      <c r="AC987" s="125"/>
      <c r="AD987" s="125"/>
      <c r="AE987" s="125"/>
      <c r="AF987" s="125"/>
      <c r="AG987" s="125"/>
      <c r="AH987" s="125"/>
      <c r="AI987" s="125"/>
      <c r="AJ987" s="1"/>
    </row>
    <row r="988" ht="24.0" customHeight="1">
      <c r="A988" s="1"/>
      <c r="B988" s="126"/>
      <c r="C988" s="94"/>
      <c r="D988" s="1"/>
      <c r="E988" s="125"/>
      <c r="F988" s="125"/>
      <c r="G988" s="125"/>
      <c r="H988" s="125"/>
      <c r="I988" s="125"/>
      <c r="J988" s="125"/>
      <c r="K988" s="125"/>
      <c r="L988" s="125"/>
      <c r="M988" s="125"/>
      <c r="N988" s="125"/>
      <c r="O988" s="125"/>
      <c r="P988" s="125"/>
      <c r="Q988" s="125"/>
      <c r="R988" s="125"/>
      <c r="S988" s="125"/>
      <c r="T988" s="125"/>
      <c r="U988" s="125"/>
      <c r="V988" s="125"/>
      <c r="W988" s="125"/>
      <c r="X988" s="125"/>
      <c r="Y988" s="125"/>
      <c r="Z988" s="125"/>
      <c r="AA988" s="125"/>
      <c r="AB988" s="125"/>
      <c r="AC988" s="125"/>
      <c r="AD988" s="125"/>
      <c r="AE988" s="125"/>
      <c r="AF988" s="125"/>
      <c r="AG988" s="125"/>
      <c r="AH988" s="125"/>
      <c r="AI988" s="125"/>
      <c r="AJ988" s="1"/>
    </row>
    <row r="989" ht="24.0" customHeight="1">
      <c r="A989" s="1"/>
      <c r="B989" s="126"/>
      <c r="C989" s="94"/>
      <c r="D989" s="1"/>
      <c r="E989" s="125"/>
      <c r="F989" s="125"/>
      <c r="G989" s="125"/>
      <c r="H989" s="125"/>
      <c r="I989" s="125"/>
      <c r="J989" s="125"/>
      <c r="K989" s="125"/>
      <c r="L989" s="125"/>
      <c r="M989" s="125"/>
      <c r="N989" s="125"/>
      <c r="O989" s="125"/>
      <c r="P989" s="125"/>
      <c r="Q989" s="125"/>
      <c r="R989" s="125"/>
      <c r="S989" s="125"/>
      <c r="T989" s="125"/>
      <c r="U989" s="125"/>
      <c r="V989" s="125"/>
      <c r="W989" s="125"/>
      <c r="X989" s="125"/>
      <c r="Y989" s="125"/>
      <c r="Z989" s="125"/>
      <c r="AA989" s="125"/>
      <c r="AB989" s="125"/>
      <c r="AC989" s="125"/>
      <c r="AD989" s="125"/>
      <c r="AE989" s="125"/>
      <c r="AF989" s="125"/>
      <c r="AG989" s="125"/>
      <c r="AH989" s="125"/>
      <c r="AI989" s="125"/>
      <c r="AJ989" s="1"/>
    </row>
    <row r="990" ht="24.0" customHeight="1">
      <c r="A990" s="1"/>
      <c r="B990" s="126"/>
      <c r="C990" s="94"/>
      <c r="D990" s="1"/>
      <c r="E990" s="125"/>
      <c r="F990" s="125"/>
      <c r="G990" s="125"/>
      <c r="H990" s="125"/>
      <c r="I990" s="125"/>
      <c r="J990" s="125"/>
      <c r="K990" s="125"/>
      <c r="L990" s="125"/>
      <c r="M990" s="125"/>
      <c r="N990" s="125"/>
      <c r="O990" s="125"/>
      <c r="P990" s="125"/>
      <c r="Q990" s="125"/>
      <c r="R990" s="125"/>
      <c r="S990" s="125"/>
      <c r="T990" s="125"/>
      <c r="U990" s="125"/>
      <c r="V990" s="125"/>
      <c r="W990" s="125"/>
      <c r="X990" s="125"/>
      <c r="Y990" s="125"/>
      <c r="Z990" s="125"/>
      <c r="AA990" s="125"/>
      <c r="AB990" s="125"/>
      <c r="AC990" s="125"/>
      <c r="AD990" s="125"/>
      <c r="AE990" s="125"/>
      <c r="AF990" s="125"/>
      <c r="AG990" s="125"/>
      <c r="AH990" s="125"/>
      <c r="AI990" s="125"/>
      <c r="AJ990" s="1"/>
    </row>
    <row r="991" ht="24.0" customHeight="1">
      <c r="A991" s="1"/>
      <c r="B991" s="126"/>
      <c r="C991" s="94"/>
      <c r="D991" s="1"/>
      <c r="E991" s="125"/>
      <c r="F991" s="125"/>
      <c r="G991" s="125"/>
      <c r="H991" s="125"/>
      <c r="I991" s="125"/>
      <c r="J991" s="125"/>
      <c r="K991" s="125"/>
      <c r="L991" s="125"/>
      <c r="M991" s="125"/>
      <c r="N991" s="125"/>
      <c r="O991" s="125"/>
      <c r="P991" s="125"/>
      <c r="Q991" s="125"/>
      <c r="R991" s="125"/>
      <c r="S991" s="125"/>
      <c r="T991" s="125"/>
      <c r="U991" s="125"/>
      <c r="V991" s="125"/>
      <c r="W991" s="125"/>
      <c r="X991" s="125"/>
      <c r="Y991" s="125"/>
      <c r="Z991" s="125"/>
      <c r="AA991" s="125"/>
      <c r="AB991" s="125"/>
      <c r="AC991" s="125"/>
      <c r="AD991" s="125"/>
      <c r="AE991" s="125"/>
      <c r="AF991" s="125"/>
      <c r="AG991" s="125"/>
      <c r="AH991" s="125"/>
      <c r="AI991" s="125"/>
      <c r="AJ991" s="1"/>
    </row>
    <row r="992" ht="24.0" customHeight="1">
      <c r="A992" s="1"/>
      <c r="B992" s="126"/>
      <c r="C992" s="94"/>
      <c r="D992" s="1"/>
      <c r="E992" s="125"/>
      <c r="F992" s="125"/>
      <c r="G992" s="125"/>
      <c r="H992" s="125"/>
      <c r="I992" s="125"/>
      <c r="J992" s="125"/>
      <c r="K992" s="125"/>
      <c r="L992" s="125"/>
      <c r="M992" s="125"/>
      <c r="N992" s="125"/>
      <c r="O992" s="125"/>
      <c r="P992" s="125"/>
      <c r="Q992" s="125"/>
      <c r="R992" s="125"/>
      <c r="S992" s="125"/>
      <c r="T992" s="125"/>
      <c r="U992" s="125"/>
      <c r="V992" s="125"/>
      <c r="W992" s="125"/>
      <c r="X992" s="125"/>
      <c r="Y992" s="125"/>
      <c r="Z992" s="125"/>
      <c r="AA992" s="125"/>
      <c r="AB992" s="125"/>
      <c r="AC992" s="125"/>
      <c r="AD992" s="125"/>
      <c r="AE992" s="125"/>
      <c r="AF992" s="125"/>
      <c r="AG992" s="125"/>
      <c r="AH992" s="125"/>
      <c r="AI992" s="125"/>
      <c r="AJ992" s="1"/>
    </row>
    <row r="993" ht="24.0" customHeight="1">
      <c r="A993" s="1"/>
      <c r="B993" s="126"/>
      <c r="C993" s="94"/>
      <c r="D993" s="1"/>
      <c r="E993" s="125"/>
      <c r="F993" s="125"/>
      <c r="G993" s="125"/>
      <c r="H993" s="125"/>
      <c r="I993" s="125"/>
      <c r="J993" s="125"/>
      <c r="K993" s="125"/>
      <c r="L993" s="125"/>
      <c r="M993" s="125"/>
      <c r="N993" s="125"/>
      <c r="O993" s="125"/>
      <c r="P993" s="125"/>
      <c r="Q993" s="125"/>
      <c r="R993" s="125"/>
      <c r="S993" s="125"/>
      <c r="T993" s="125"/>
      <c r="U993" s="125"/>
      <c r="V993" s="125"/>
      <c r="W993" s="125"/>
      <c r="X993" s="125"/>
      <c r="Y993" s="125"/>
      <c r="Z993" s="125"/>
      <c r="AA993" s="125"/>
      <c r="AB993" s="125"/>
      <c r="AC993" s="125"/>
      <c r="AD993" s="125"/>
      <c r="AE993" s="125"/>
      <c r="AF993" s="125"/>
      <c r="AG993" s="125"/>
      <c r="AH993" s="125"/>
      <c r="AI993" s="125"/>
      <c r="AJ993" s="1"/>
    </row>
    <row r="994" ht="24.0" customHeight="1">
      <c r="A994" s="1"/>
      <c r="B994" s="126"/>
      <c r="C994" s="94"/>
      <c r="D994" s="1"/>
      <c r="E994" s="125"/>
      <c r="F994" s="125"/>
      <c r="G994" s="125"/>
      <c r="H994" s="125"/>
      <c r="I994" s="125"/>
      <c r="J994" s="125"/>
      <c r="K994" s="125"/>
      <c r="L994" s="125"/>
      <c r="M994" s="125"/>
      <c r="N994" s="125"/>
      <c r="O994" s="125"/>
      <c r="P994" s="125"/>
      <c r="Q994" s="125"/>
      <c r="R994" s="125"/>
      <c r="S994" s="125"/>
      <c r="T994" s="125"/>
      <c r="U994" s="125"/>
      <c r="V994" s="125"/>
      <c r="W994" s="125"/>
      <c r="X994" s="125"/>
      <c r="Y994" s="125"/>
      <c r="Z994" s="125"/>
      <c r="AA994" s="125"/>
      <c r="AB994" s="125"/>
      <c r="AC994" s="125"/>
      <c r="AD994" s="125"/>
      <c r="AE994" s="125"/>
      <c r="AF994" s="125"/>
      <c r="AG994" s="125"/>
      <c r="AH994" s="125"/>
      <c r="AI994" s="125"/>
      <c r="AJ994" s="1"/>
    </row>
  </sheetData>
  <mergeCells count="29">
    <mergeCell ref="L31:M31"/>
    <mergeCell ref="S32:AD32"/>
    <mergeCell ref="J35:AI35"/>
    <mergeCell ref="E34:N34"/>
    <mergeCell ref="G38:R38"/>
    <mergeCell ref="AF39:AI39"/>
    <mergeCell ref="E40:AC40"/>
    <mergeCell ref="X6:Y6"/>
    <mergeCell ref="U12:Y12"/>
    <mergeCell ref="B1:AJ1"/>
    <mergeCell ref="D3:AJ3"/>
    <mergeCell ref="S4:U4"/>
    <mergeCell ref="X5:Z5"/>
    <mergeCell ref="B9:B10"/>
    <mergeCell ref="AE9:AI9"/>
    <mergeCell ref="E10:AC10"/>
    <mergeCell ref="I15:AH15"/>
    <mergeCell ref="R16:T16"/>
    <mergeCell ref="W16:Y16"/>
    <mergeCell ref="H18:AI18"/>
    <mergeCell ref="AA21:AC21"/>
    <mergeCell ref="E19:AH19"/>
    <mergeCell ref="B55:B67"/>
    <mergeCell ref="B86:B98"/>
    <mergeCell ref="J28:K28"/>
    <mergeCell ref="E36:G36"/>
    <mergeCell ref="Z25:AB25"/>
    <mergeCell ref="AG26:AH26"/>
    <mergeCell ref="AE30:AF30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9.18" defaultRowHeight="15.0"/>
  <cols>
    <col customWidth="1" min="1" max="1" width="10.27"/>
    <col customWidth="1" min="2" max="2" width="73.91"/>
    <col customWidth="1" min="3" max="3" width="10.82"/>
    <col customWidth="1" min="4" max="4" width="19.27"/>
    <col customWidth="1" min="5" max="36" width="9.0"/>
  </cols>
  <sheetData>
    <row r="1" ht="64.5" customHeight="1">
      <c r="A1" s="1"/>
      <c r="B1" s="2" t="s">
        <v>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ht="37.5" customHeight="1">
      <c r="A2" s="4" t="s">
        <v>1</v>
      </c>
      <c r="B2" s="5" t="s">
        <v>2</v>
      </c>
      <c r="C2" s="6" t="s">
        <v>3</v>
      </c>
      <c r="D2" s="6" t="s">
        <v>4</v>
      </c>
      <c r="E2" s="6">
        <v>1.0</v>
      </c>
      <c r="F2" s="6">
        <v>2.0</v>
      </c>
      <c r="G2" s="6">
        <v>3.0</v>
      </c>
      <c r="H2" s="6">
        <v>4.0</v>
      </c>
      <c r="I2" s="6">
        <v>5.0</v>
      </c>
      <c r="J2" s="6">
        <v>6.0</v>
      </c>
      <c r="K2" s="6">
        <v>7.0</v>
      </c>
      <c r="L2" s="6">
        <v>8.0</v>
      </c>
      <c r="M2" s="6">
        <v>9.0</v>
      </c>
      <c r="N2" s="6">
        <v>10.0</v>
      </c>
      <c r="O2" s="6">
        <v>11.0</v>
      </c>
      <c r="P2" s="6">
        <v>12.0</v>
      </c>
      <c r="Q2" s="6">
        <v>13.0</v>
      </c>
      <c r="R2" s="6">
        <v>14.0</v>
      </c>
      <c r="S2" s="6">
        <v>15.0</v>
      </c>
      <c r="T2" s="6">
        <v>16.0</v>
      </c>
      <c r="U2" s="6">
        <v>17.0</v>
      </c>
      <c r="V2" s="6">
        <v>18.0</v>
      </c>
      <c r="W2" s="6">
        <v>19.0</v>
      </c>
      <c r="X2" s="6">
        <v>20.0</v>
      </c>
      <c r="Y2" s="6">
        <v>21.0</v>
      </c>
      <c r="Z2" s="6">
        <v>22.0</v>
      </c>
      <c r="AA2" s="6">
        <v>23.0</v>
      </c>
      <c r="AB2" s="6">
        <v>24.0</v>
      </c>
      <c r="AC2" s="6">
        <v>25.0</v>
      </c>
      <c r="AD2" s="6">
        <v>26.0</v>
      </c>
      <c r="AE2" s="6">
        <v>27.0</v>
      </c>
      <c r="AF2" s="6">
        <v>28.0</v>
      </c>
      <c r="AG2" s="6">
        <v>29.0</v>
      </c>
      <c r="AH2" s="6">
        <v>30.0</v>
      </c>
      <c r="AI2" s="6">
        <v>31.0</v>
      </c>
      <c r="AJ2" s="7" t="s">
        <v>5</v>
      </c>
    </row>
    <row r="3" ht="52.5" customHeight="1">
      <c r="A3" s="1"/>
      <c r="B3" s="128" t="s">
        <v>78</v>
      </c>
      <c r="C3" s="22" t="s">
        <v>7</v>
      </c>
      <c r="D3" s="129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ht="52.5" customHeight="1">
      <c r="A4" s="130">
        <v>1.0</v>
      </c>
      <c r="B4" s="131" t="s">
        <v>79</v>
      </c>
      <c r="C4" s="22">
        <v>6.0</v>
      </c>
      <c r="D4" s="132" t="s">
        <v>80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33">
        <v>199.0</v>
      </c>
      <c r="AI4" s="19"/>
      <c r="AJ4" s="20">
        <f t="shared" ref="AJ4:AJ8" si="1">SUM(E4:AH4)</f>
        <v>199</v>
      </c>
    </row>
    <row r="5" ht="25.5" customHeight="1">
      <c r="A5" s="1"/>
      <c r="B5" s="134"/>
      <c r="C5" s="88"/>
      <c r="D5" s="135" t="s">
        <v>81</v>
      </c>
      <c r="E5" s="136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17"/>
      <c r="AJ5" s="20">
        <f t="shared" si="1"/>
        <v>0</v>
      </c>
    </row>
    <row r="6" ht="27.75" customHeight="1">
      <c r="A6" s="130">
        <v>2.0</v>
      </c>
      <c r="B6" s="138" t="s">
        <v>82</v>
      </c>
      <c r="C6" s="88" t="s">
        <v>12</v>
      </c>
      <c r="D6" s="72" t="s">
        <v>81</v>
      </c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9">
        <v>154.0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9"/>
      <c r="AA6" s="137"/>
      <c r="AB6" s="137"/>
      <c r="AC6" s="137"/>
      <c r="AD6" s="137"/>
      <c r="AE6" s="137"/>
      <c r="AF6" s="137"/>
      <c r="AG6" s="137"/>
      <c r="AH6" s="137"/>
      <c r="AI6" s="117"/>
      <c r="AJ6" s="20">
        <f t="shared" si="1"/>
        <v>154</v>
      </c>
    </row>
    <row r="7" ht="24.0" customHeight="1">
      <c r="A7" s="1"/>
      <c r="B7" s="140"/>
      <c r="C7" s="88">
        <f> SUM(AJ4:AJ11)</f>
        <v>672</v>
      </c>
      <c r="D7" s="132" t="s">
        <v>83</v>
      </c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41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20">
        <f t="shared" si="1"/>
        <v>0</v>
      </c>
    </row>
    <row r="8" ht="58.5" customHeight="1">
      <c r="A8" s="130">
        <v>3.0</v>
      </c>
      <c r="B8" s="142" t="s">
        <v>84</v>
      </c>
      <c r="C8" s="88"/>
      <c r="D8" s="135" t="s">
        <v>85</v>
      </c>
      <c r="E8" s="137"/>
      <c r="F8" s="137"/>
      <c r="G8" s="137"/>
      <c r="H8" s="137"/>
      <c r="I8" s="137"/>
      <c r="J8" s="137"/>
      <c r="K8" s="137"/>
      <c r="L8" s="137"/>
      <c r="M8" s="137"/>
      <c r="N8" s="143">
        <v>84.0</v>
      </c>
      <c r="O8" s="12"/>
      <c r="P8" s="12"/>
      <c r="Q8" s="12"/>
      <c r="R8" s="19"/>
      <c r="S8" s="137"/>
      <c r="T8" s="137"/>
      <c r="U8" s="137"/>
      <c r="V8" s="137"/>
      <c r="W8" s="137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20">
        <f t="shared" si="1"/>
        <v>84</v>
      </c>
    </row>
    <row r="9" ht="33.0" customHeight="1">
      <c r="A9" s="130">
        <v>4.0</v>
      </c>
      <c r="B9" s="142" t="s">
        <v>86</v>
      </c>
      <c r="C9" s="88"/>
      <c r="D9" s="72" t="s">
        <v>85</v>
      </c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45"/>
      <c r="X9" s="145"/>
      <c r="Y9" s="145"/>
      <c r="Z9" s="145"/>
      <c r="AA9" s="145"/>
      <c r="AB9" s="146">
        <v>17.0</v>
      </c>
      <c r="AC9" s="12"/>
      <c r="AD9" s="12"/>
      <c r="AE9" s="145"/>
      <c r="AF9" s="145"/>
      <c r="AG9" s="145"/>
      <c r="AH9" s="145"/>
      <c r="AI9" s="137"/>
      <c r="AJ9" s="20"/>
    </row>
    <row r="10" ht="33.0" customHeight="1">
      <c r="A10" s="130">
        <v>5.0</v>
      </c>
      <c r="B10" s="142" t="s">
        <v>87</v>
      </c>
      <c r="C10" s="88"/>
      <c r="D10" s="147" t="s">
        <v>88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48">
        <v>135.0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9"/>
      <c r="AI10" s="114"/>
      <c r="AJ10" s="20">
        <f t="shared" ref="AJ10:AJ11" si="2">SUM(E10:AH10)</f>
        <v>135</v>
      </c>
    </row>
    <row r="11" ht="51.0" customHeight="1">
      <c r="A11" s="130">
        <v>6.0</v>
      </c>
      <c r="B11" s="149" t="s">
        <v>89</v>
      </c>
      <c r="C11" s="88"/>
      <c r="D11" s="150" t="s">
        <v>90</v>
      </c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51">
        <v>100.0</v>
      </c>
      <c r="AB11" s="12"/>
      <c r="AC11" s="12"/>
      <c r="AD11" s="12"/>
      <c r="AE11" s="19"/>
      <c r="AF11" s="114"/>
      <c r="AG11" s="20"/>
      <c r="AH11" s="20"/>
      <c r="AI11" s="117"/>
      <c r="AJ11" s="20">
        <f t="shared" si="2"/>
        <v>100</v>
      </c>
    </row>
    <row r="12" ht="37.5" customHeight="1">
      <c r="A12" s="94"/>
      <c r="B12" s="152" t="s">
        <v>6</v>
      </c>
      <c r="C12" s="10" t="s">
        <v>7</v>
      </c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</row>
    <row r="13" ht="30.0" customHeight="1">
      <c r="A13" s="130">
        <v>7.0</v>
      </c>
      <c r="B13" s="131" t="s">
        <v>91</v>
      </c>
      <c r="C13" s="15">
        <v>20.0</v>
      </c>
      <c r="D13" s="153" t="s">
        <v>80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18">
        <v>30.0</v>
      </c>
      <c r="U13" s="12"/>
      <c r="V13" s="1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20">
        <f t="shared" ref="AJ13:AJ16" si="3">SUM(E13:AI13)</f>
        <v>30</v>
      </c>
    </row>
    <row r="14" ht="24.0" customHeight="1">
      <c r="A14" s="1"/>
      <c r="B14" s="154"/>
      <c r="C14" s="22" t="s">
        <v>12</v>
      </c>
      <c r="D14" s="155"/>
      <c r="E14" s="114"/>
      <c r="F14" s="20"/>
      <c r="G14" s="20"/>
      <c r="H14" s="20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20">
        <f t="shared" si="3"/>
        <v>0</v>
      </c>
    </row>
    <row r="15" ht="42.0" customHeight="1">
      <c r="A15" s="130">
        <v>8.0</v>
      </c>
      <c r="B15" s="149" t="s">
        <v>92</v>
      </c>
      <c r="C15" s="22">
        <f> SUM(AJ13:AJ38)</f>
        <v>512</v>
      </c>
      <c r="D15" s="153" t="s">
        <v>81</v>
      </c>
      <c r="E15" s="49"/>
      <c r="F15" s="49"/>
      <c r="G15" s="49"/>
      <c r="H15" s="18">
        <v>15.0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9"/>
      <c r="AH15" s="49"/>
      <c r="AI15" s="117"/>
      <c r="AJ15" s="20">
        <f t="shared" si="3"/>
        <v>15</v>
      </c>
    </row>
    <row r="16" ht="28.5" customHeight="1">
      <c r="A16" s="130">
        <v>9.0</v>
      </c>
      <c r="B16" s="156" t="s">
        <v>93</v>
      </c>
      <c r="C16" s="46"/>
      <c r="D16" s="69" t="s">
        <v>94</v>
      </c>
      <c r="E16" s="114"/>
      <c r="F16" s="114"/>
      <c r="G16" s="114"/>
      <c r="H16" s="114"/>
      <c r="I16" s="114"/>
      <c r="J16" s="33">
        <v>6.0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9"/>
      <c r="AJ16" s="20">
        <f t="shared" si="3"/>
        <v>6</v>
      </c>
    </row>
    <row r="17" ht="33.0" customHeight="1">
      <c r="A17" s="63"/>
      <c r="B17" s="149"/>
      <c r="C17" s="22"/>
      <c r="D17" s="29" t="s">
        <v>95</v>
      </c>
      <c r="E17" s="30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9"/>
      <c r="AF17" s="157"/>
      <c r="AG17" s="157"/>
      <c r="AH17" s="157"/>
      <c r="AI17" s="157"/>
      <c r="AJ17" s="20"/>
    </row>
    <row r="18" ht="24.0" customHeight="1">
      <c r="A18" s="130">
        <v>10.0</v>
      </c>
      <c r="B18" s="156" t="s">
        <v>96</v>
      </c>
      <c r="C18" s="46"/>
      <c r="D18" s="89" t="s">
        <v>94</v>
      </c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18">
        <v>11.0</v>
      </c>
      <c r="X18" s="12"/>
      <c r="Y18" s="12"/>
      <c r="Z18" s="12"/>
      <c r="AA18" s="12"/>
      <c r="AB18" s="12"/>
      <c r="AC18" s="12"/>
      <c r="AD18" s="12"/>
      <c r="AE18" s="12"/>
      <c r="AF18" s="12"/>
      <c r="AG18" s="19"/>
      <c r="AH18" s="117"/>
      <c r="AI18" s="117"/>
      <c r="AJ18" s="20"/>
    </row>
    <row r="19" ht="33.0" customHeight="1">
      <c r="A19" s="130"/>
      <c r="B19" s="142"/>
      <c r="C19" s="22"/>
      <c r="D19" s="29" t="s">
        <v>95</v>
      </c>
      <c r="E19" s="30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9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7"/>
      <c r="AI19" s="117"/>
      <c r="AJ19" s="20"/>
    </row>
    <row r="20" ht="36.0" customHeight="1">
      <c r="A20" s="130">
        <v>11.0</v>
      </c>
      <c r="B20" s="158" t="s">
        <v>97</v>
      </c>
      <c r="C20" s="22"/>
      <c r="D20" s="69" t="s">
        <v>95</v>
      </c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8">
        <v>12.0</v>
      </c>
      <c r="R20" s="12"/>
      <c r="S20" s="19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7"/>
      <c r="AI20" s="117"/>
      <c r="AJ20" s="20">
        <f t="shared" ref="AJ20:AJ22" si="4">SUM(E20:AI20)</f>
        <v>12</v>
      </c>
    </row>
    <row r="21" ht="37.5" customHeight="1">
      <c r="A21" s="130">
        <v>12.0</v>
      </c>
      <c r="B21" s="158" t="s">
        <v>98</v>
      </c>
      <c r="C21" s="22"/>
      <c r="D21" s="153" t="s">
        <v>85</v>
      </c>
      <c r="E21" s="49"/>
      <c r="F21" s="49"/>
      <c r="G21" s="49"/>
      <c r="H21" s="49"/>
      <c r="I21" s="49"/>
      <c r="J21" s="49"/>
      <c r="K21" s="121"/>
      <c r="L21" s="121"/>
      <c r="M21" s="121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18">
        <v>17.0</v>
      </c>
      <c r="AC21" s="12"/>
      <c r="AD21" s="19"/>
      <c r="AE21" s="49"/>
      <c r="AF21" s="49"/>
      <c r="AG21" s="49"/>
      <c r="AH21" s="49"/>
      <c r="AI21" s="49"/>
      <c r="AJ21" s="20">
        <f t="shared" si="4"/>
        <v>17</v>
      </c>
    </row>
    <row r="22" ht="37.5" customHeight="1">
      <c r="A22" s="130">
        <v>13.0</v>
      </c>
      <c r="B22" s="45" t="s">
        <v>99</v>
      </c>
      <c r="C22" s="22"/>
      <c r="D22" s="153" t="s">
        <v>85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159"/>
      <c r="AD22" s="159"/>
      <c r="AE22" s="159"/>
      <c r="AF22" s="23">
        <v>30.0</v>
      </c>
      <c r="AG22" s="49"/>
      <c r="AH22" s="49"/>
      <c r="AI22" s="49"/>
      <c r="AJ22" s="20">
        <f t="shared" si="4"/>
        <v>30</v>
      </c>
    </row>
    <row r="23" ht="39.0" customHeight="1">
      <c r="A23" s="130">
        <v>14.0</v>
      </c>
      <c r="B23" s="45" t="s">
        <v>100</v>
      </c>
      <c r="C23" s="22"/>
      <c r="D23" s="160" t="s">
        <v>101</v>
      </c>
      <c r="E23" s="114"/>
      <c r="F23" s="114"/>
      <c r="G23" s="23">
        <v>30.0</v>
      </c>
      <c r="H23" s="114"/>
      <c r="I23" s="114"/>
      <c r="J23" s="114"/>
      <c r="K23" s="114"/>
      <c r="L23" s="129"/>
      <c r="M23" s="141"/>
      <c r="N23" s="141"/>
      <c r="O23" s="141"/>
      <c r="P23" s="112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61"/>
      <c r="AD23" s="161"/>
      <c r="AE23" s="161"/>
      <c r="AF23" s="114"/>
      <c r="AG23" s="114"/>
      <c r="AH23" s="114"/>
      <c r="AI23" s="114"/>
      <c r="AJ23" s="20"/>
    </row>
    <row r="24" ht="31.5" customHeight="1">
      <c r="A24" s="130">
        <v>15.0</v>
      </c>
      <c r="B24" s="158" t="s">
        <v>102</v>
      </c>
      <c r="C24" s="22"/>
      <c r="D24" s="160" t="s">
        <v>101</v>
      </c>
      <c r="E24" s="114"/>
      <c r="F24" s="114"/>
      <c r="G24" s="114"/>
      <c r="H24" s="114"/>
      <c r="I24" s="114"/>
      <c r="J24" s="114"/>
      <c r="K24" s="114"/>
      <c r="L24" s="18">
        <v>8.0</v>
      </c>
      <c r="M24" s="12"/>
      <c r="N24" s="19"/>
      <c r="O24" s="162"/>
      <c r="P24" s="112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35"/>
      <c r="AB24" s="35"/>
      <c r="AC24" s="35"/>
      <c r="AD24" s="114"/>
      <c r="AE24" s="114"/>
      <c r="AF24" s="114"/>
      <c r="AG24" s="114"/>
      <c r="AH24" s="114"/>
      <c r="AI24" s="117"/>
      <c r="AJ24" s="20"/>
    </row>
    <row r="25" ht="33.0" customHeight="1">
      <c r="A25" s="130">
        <v>16.0</v>
      </c>
      <c r="B25" s="158" t="s">
        <v>103</v>
      </c>
      <c r="C25" s="22"/>
      <c r="D25" s="160" t="s">
        <v>101</v>
      </c>
      <c r="E25" s="114"/>
      <c r="F25" s="114"/>
      <c r="G25" s="114"/>
      <c r="H25" s="114"/>
      <c r="I25" s="114"/>
      <c r="J25" s="114"/>
      <c r="K25" s="114"/>
      <c r="L25" s="129"/>
      <c r="M25" s="162"/>
      <c r="N25" s="162"/>
      <c r="O25" s="162"/>
      <c r="P25" s="112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63">
        <v>31.0</v>
      </c>
      <c r="AB25" s="12"/>
      <c r="AC25" s="19"/>
      <c r="AD25" s="114"/>
      <c r="AE25" s="114"/>
      <c r="AF25" s="114"/>
      <c r="AG25" s="114"/>
      <c r="AH25" s="114"/>
      <c r="AI25" s="117"/>
      <c r="AJ25" s="20">
        <f t="shared" ref="AJ25:AJ27" si="5">SUM(E25:AI25)</f>
        <v>31</v>
      </c>
    </row>
    <row r="26" ht="33.0" customHeight="1">
      <c r="A26" s="130">
        <v>17.0</v>
      </c>
      <c r="B26" s="164" t="s">
        <v>104</v>
      </c>
      <c r="C26" s="22"/>
      <c r="D26" s="153" t="s">
        <v>88</v>
      </c>
      <c r="E26" s="49"/>
      <c r="F26" s="49"/>
      <c r="G26" s="49"/>
      <c r="H26" s="49"/>
      <c r="I26" s="49"/>
      <c r="J26" s="18">
        <v>17.0</v>
      </c>
      <c r="K26" s="19"/>
      <c r="L26" s="165"/>
      <c r="M26" s="12"/>
      <c r="N26" s="19"/>
      <c r="O26" s="166"/>
      <c r="P26" s="167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117"/>
      <c r="AJ26" s="20">
        <f t="shared" si="5"/>
        <v>17</v>
      </c>
    </row>
    <row r="27" ht="24.0" customHeight="1">
      <c r="A27" s="130">
        <v>18.0</v>
      </c>
      <c r="B27" s="168" t="s">
        <v>105</v>
      </c>
      <c r="C27" s="46"/>
      <c r="D27" s="69" t="s">
        <v>90</v>
      </c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8">
        <v>28.0</v>
      </c>
      <c r="AB27" s="12"/>
      <c r="AC27" s="12"/>
      <c r="AD27" s="12"/>
      <c r="AE27" s="12"/>
      <c r="AF27" s="12"/>
      <c r="AG27" s="12"/>
      <c r="AH27" s="19"/>
      <c r="AI27" s="122"/>
      <c r="AJ27" s="20">
        <f t="shared" si="5"/>
        <v>28</v>
      </c>
    </row>
    <row r="28" ht="31.5" customHeight="1">
      <c r="A28" s="130"/>
      <c r="B28" s="169"/>
      <c r="C28" s="46"/>
      <c r="D28" s="89" t="s">
        <v>106</v>
      </c>
      <c r="E28" s="30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9"/>
      <c r="AE28" s="49"/>
      <c r="AF28" s="49"/>
      <c r="AG28" s="49"/>
      <c r="AH28" s="49"/>
      <c r="AI28" s="49"/>
      <c r="AJ28" s="20"/>
    </row>
    <row r="29" ht="24.0" customHeight="1">
      <c r="A29" s="130">
        <v>19.0</v>
      </c>
      <c r="B29" s="170" t="s">
        <v>107</v>
      </c>
      <c r="C29" s="46"/>
      <c r="D29" s="29" t="s">
        <v>90</v>
      </c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3"/>
      <c r="Z29" s="13"/>
      <c r="AA29" s="13"/>
      <c r="AB29" s="13"/>
      <c r="AC29" s="13"/>
      <c r="AD29" s="114"/>
      <c r="AE29" s="114"/>
      <c r="AF29" s="114"/>
      <c r="AG29" s="114"/>
      <c r="AH29" s="23">
        <v>24.0</v>
      </c>
      <c r="AI29" s="114"/>
      <c r="AJ29" s="20">
        <f t="shared" ref="AJ29:AJ30" si="6">SUM(E29:AI29)</f>
        <v>24</v>
      </c>
    </row>
    <row r="30" ht="31.5" customHeight="1">
      <c r="A30" s="1"/>
      <c r="B30" s="171"/>
      <c r="C30" s="46"/>
      <c r="D30" s="153" t="s">
        <v>106</v>
      </c>
      <c r="E30" s="30"/>
      <c r="F30" s="12"/>
      <c r="G30" s="12"/>
      <c r="H30" s="12"/>
      <c r="I30" s="12"/>
      <c r="J30" s="12"/>
      <c r="K30" s="12"/>
      <c r="L30" s="12"/>
      <c r="M30" s="12"/>
      <c r="N30" s="12"/>
      <c r="O30" s="1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20">
        <f t="shared" si="6"/>
        <v>0</v>
      </c>
    </row>
    <row r="31" ht="33.0" customHeight="1">
      <c r="A31" s="130">
        <v>20.0</v>
      </c>
      <c r="B31" s="169" t="s">
        <v>108</v>
      </c>
      <c r="C31" s="22"/>
      <c r="D31" s="153" t="s">
        <v>106</v>
      </c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18">
        <v>24.0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9"/>
      <c r="AE31" s="49"/>
      <c r="AF31" s="49"/>
      <c r="AG31" s="49"/>
      <c r="AH31" s="49"/>
      <c r="AI31" s="49"/>
      <c r="AJ31" s="20"/>
    </row>
    <row r="32" ht="27.0" customHeight="1">
      <c r="A32" s="130">
        <v>21.0</v>
      </c>
      <c r="B32" s="170" t="s">
        <v>109</v>
      </c>
      <c r="C32" s="46"/>
      <c r="D32" s="153" t="s">
        <v>106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8">
        <v>24.0</v>
      </c>
      <c r="AC32" s="12"/>
      <c r="AD32" s="12"/>
      <c r="AE32" s="12"/>
      <c r="AF32" s="12"/>
      <c r="AG32" s="12"/>
      <c r="AH32" s="12"/>
      <c r="AI32" s="19"/>
      <c r="AJ32" s="20">
        <f>SUM(E32:AI32)</f>
        <v>24</v>
      </c>
    </row>
    <row r="33" ht="37.5" customHeight="1">
      <c r="A33" s="1"/>
      <c r="B33" s="172"/>
      <c r="C33" s="46"/>
      <c r="D33" s="160" t="s">
        <v>110</v>
      </c>
      <c r="E33" s="30"/>
      <c r="F33" s="12"/>
      <c r="G33" s="12"/>
      <c r="H33" s="12"/>
      <c r="I33" s="12"/>
      <c r="J33" s="12"/>
      <c r="K33" s="12"/>
      <c r="L33" s="19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20"/>
    </row>
    <row r="34" ht="36.0" customHeight="1">
      <c r="A34" s="130">
        <v>22.0</v>
      </c>
      <c r="B34" s="142" t="s">
        <v>111</v>
      </c>
      <c r="C34" s="22"/>
      <c r="D34" s="160" t="s">
        <v>110</v>
      </c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23">
        <v>85.0</v>
      </c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7"/>
      <c r="AJ34" s="20">
        <f>SUM(E34:AI34)</f>
        <v>85</v>
      </c>
    </row>
    <row r="35" ht="31.5" customHeight="1">
      <c r="A35" s="130">
        <v>23.0</v>
      </c>
      <c r="B35" s="158" t="s">
        <v>112</v>
      </c>
      <c r="C35" s="22"/>
      <c r="D35" s="160" t="s">
        <v>110</v>
      </c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8">
        <v>40.0</v>
      </c>
      <c r="Y35" s="12"/>
      <c r="Z35" s="19"/>
      <c r="AA35" s="114"/>
      <c r="AB35" s="114"/>
      <c r="AC35" s="114"/>
      <c r="AD35" s="114"/>
      <c r="AE35" s="114"/>
      <c r="AF35" s="114"/>
      <c r="AG35" s="114"/>
      <c r="AH35" s="114"/>
      <c r="AI35" s="117"/>
      <c r="AJ35" s="20"/>
    </row>
    <row r="36" ht="33.0" customHeight="1">
      <c r="A36" s="130">
        <v>24.0</v>
      </c>
      <c r="B36" s="158" t="s">
        <v>113</v>
      </c>
      <c r="C36" s="22"/>
      <c r="D36" s="160" t="s">
        <v>110</v>
      </c>
      <c r="E36" s="114"/>
      <c r="F36" s="13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23">
        <v>63.0</v>
      </c>
      <c r="AE36" s="114"/>
      <c r="AF36" s="114"/>
      <c r="AG36" s="114"/>
      <c r="AH36" s="114"/>
      <c r="AI36" s="117"/>
      <c r="AJ36" s="20">
        <f t="shared" ref="AJ36:AJ38" si="7">SUM(E36:AI36)</f>
        <v>63</v>
      </c>
    </row>
    <row r="37" ht="34.5" customHeight="1">
      <c r="A37" s="130">
        <v>25.0</v>
      </c>
      <c r="B37" s="158" t="s">
        <v>114</v>
      </c>
      <c r="C37" s="22"/>
      <c r="D37" s="153" t="s">
        <v>115</v>
      </c>
      <c r="E37" s="49"/>
      <c r="F37" s="23">
        <v>65.0</v>
      </c>
      <c r="G37" s="173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117"/>
      <c r="AJ37" s="20">
        <f t="shared" si="7"/>
        <v>65</v>
      </c>
    </row>
    <row r="38" ht="36.0" customHeight="1">
      <c r="A38" s="130">
        <v>26.0</v>
      </c>
      <c r="B38" s="158" t="s">
        <v>116</v>
      </c>
      <c r="C38" s="22"/>
      <c r="D38" s="153" t="s">
        <v>115</v>
      </c>
      <c r="E38" s="49"/>
      <c r="F38" s="49"/>
      <c r="G38" s="23">
        <v>65.0</v>
      </c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117"/>
      <c r="AJ38" s="20">
        <f t="shared" si="7"/>
        <v>65</v>
      </c>
    </row>
    <row r="39" ht="39.0" customHeight="1">
      <c r="A39" s="63">
        <v>27.0</v>
      </c>
      <c r="B39" s="64" t="s">
        <v>52</v>
      </c>
      <c r="C39" s="65" t="s">
        <v>53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ht="24.0" customHeight="1">
      <c r="A40" s="63"/>
      <c r="B40" s="67"/>
      <c r="C40" s="68">
        <f> SUM(AJ40:AJ51)</f>
        <v>3613</v>
      </c>
      <c r="D40" s="69" t="s">
        <v>80</v>
      </c>
      <c r="E40" s="20"/>
      <c r="F40" s="71">
        <f>3+1+13+6</f>
        <v>23</v>
      </c>
      <c r="G40" s="20"/>
      <c r="H40" s="71">
        <f>2+1+14</f>
        <v>17</v>
      </c>
      <c r="I40" s="20"/>
      <c r="J40" s="20"/>
      <c r="K40" s="71">
        <f>9+4+26+1</f>
        <v>40</v>
      </c>
      <c r="L40" s="20"/>
      <c r="M40" s="71">
        <f>1+11+4+5</f>
        <v>21</v>
      </c>
      <c r="N40" s="20"/>
      <c r="O40" s="71">
        <f>1+8</f>
        <v>9</v>
      </c>
      <c r="P40" s="20"/>
      <c r="Q40" s="20"/>
      <c r="R40" s="20"/>
      <c r="S40" s="71">
        <f>1+6+1+29</f>
        <v>37</v>
      </c>
      <c r="T40" s="20"/>
      <c r="U40" s="71">
        <f>1+16+5</f>
        <v>22</v>
      </c>
      <c r="V40" s="71">
        <f>1+4+5</f>
        <v>10</v>
      </c>
      <c r="W40" s="20"/>
      <c r="X40" s="20"/>
      <c r="Y40" s="71">
        <f>2+2+12+1</f>
        <v>17</v>
      </c>
      <c r="Z40" s="20"/>
      <c r="AA40" s="71">
        <f>2+11+1+6</f>
        <v>20</v>
      </c>
      <c r="AB40" s="20"/>
      <c r="AC40" s="71">
        <f>2+1+9</f>
        <v>12</v>
      </c>
      <c r="AD40" s="20"/>
      <c r="AE40" s="20"/>
      <c r="AF40" s="71">
        <f>4+2+7+26</f>
        <v>39</v>
      </c>
      <c r="AG40" s="20"/>
      <c r="AH40" s="71">
        <v>8.0</v>
      </c>
      <c r="AI40" s="71">
        <f>4+2+19</f>
        <v>25</v>
      </c>
      <c r="AJ40" s="20">
        <f t="shared" ref="AJ40:AJ51" si="8">SUM(E40:AI40)</f>
        <v>300</v>
      </c>
    </row>
    <row r="41" ht="24.0" customHeight="1">
      <c r="A41" s="63"/>
      <c r="B41" s="67"/>
      <c r="C41" s="68"/>
      <c r="D41" s="72" t="s">
        <v>81</v>
      </c>
      <c r="E41" s="174">
        <f>2+11</f>
        <v>13</v>
      </c>
      <c r="F41" s="73"/>
      <c r="G41" s="73"/>
      <c r="H41" s="174">
        <f>4+6+1+6</f>
        <v>17</v>
      </c>
      <c r="I41" s="73"/>
      <c r="J41" s="174">
        <f>1+5+4</f>
        <v>10</v>
      </c>
      <c r="K41" s="73"/>
      <c r="L41" s="174">
        <f>1+2+12</f>
        <v>15</v>
      </c>
      <c r="M41" s="73"/>
      <c r="N41" s="73"/>
      <c r="O41" s="174">
        <f>1+3+2+17</f>
        <v>23</v>
      </c>
      <c r="P41" s="73"/>
      <c r="Q41" s="174">
        <f>1+11+5</f>
        <v>17</v>
      </c>
      <c r="R41" s="73"/>
      <c r="S41" s="174">
        <f>3+3+23</f>
        <v>29</v>
      </c>
      <c r="T41" s="73"/>
      <c r="U41" s="73"/>
      <c r="V41" s="174">
        <f>3+1+26+3</f>
        <v>33</v>
      </c>
      <c r="W41" s="73"/>
      <c r="X41" s="174">
        <f>3+14+10</f>
        <v>27</v>
      </c>
      <c r="Y41" s="73"/>
      <c r="Z41" s="174">
        <f>1+1+1+15</f>
        <v>18</v>
      </c>
      <c r="AA41" s="73"/>
      <c r="AB41" s="73"/>
      <c r="AC41" s="174">
        <f>4+6+3+20</f>
        <v>33</v>
      </c>
      <c r="AD41" s="73"/>
      <c r="AE41" s="174">
        <f>3+1+7+8</f>
        <v>19</v>
      </c>
      <c r="AF41" s="73"/>
      <c r="AG41" s="174">
        <f>1+10</f>
        <v>11</v>
      </c>
      <c r="AH41" s="73"/>
      <c r="AI41" s="74"/>
      <c r="AJ41" s="20">
        <f t="shared" si="8"/>
        <v>265</v>
      </c>
    </row>
    <row r="42" ht="24.0" customHeight="1">
      <c r="A42" s="63"/>
      <c r="B42" s="67"/>
      <c r="C42" s="68"/>
      <c r="D42" s="69" t="s">
        <v>83</v>
      </c>
      <c r="E42" s="20"/>
      <c r="F42" s="174">
        <f>6+2+9</f>
        <v>17</v>
      </c>
      <c r="G42" s="20"/>
      <c r="H42" s="174">
        <f>3+1+20+5</f>
        <v>29</v>
      </c>
      <c r="I42" s="20"/>
      <c r="J42" s="174">
        <f>2+2+16</f>
        <v>20</v>
      </c>
      <c r="K42" s="20"/>
      <c r="L42" s="20"/>
      <c r="M42" s="174">
        <f>3+1+1+17</f>
        <v>22</v>
      </c>
      <c r="N42" s="20"/>
      <c r="O42" s="174">
        <f>1+6</f>
        <v>7</v>
      </c>
      <c r="P42" s="20"/>
      <c r="Q42" s="174">
        <f>1+5+6</f>
        <v>12</v>
      </c>
      <c r="R42" s="20"/>
      <c r="S42" s="20"/>
      <c r="T42" s="174">
        <f>1+1+5+18+6</f>
        <v>31</v>
      </c>
      <c r="U42" s="20"/>
      <c r="V42" s="174">
        <f>6+1+1+6+6</f>
        <v>20</v>
      </c>
      <c r="W42" s="20"/>
      <c r="X42" s="174">
        <f>2+3+12</f>
        <v>17</v>
      </c>
      <c r="Y42" s="20"/>
      <c r="Z42" s="20"/>
      <c r="AA42" s="174">
        <f>8+3+2+19</f>
        <v>32</v>
      </c>
      <c r="AB42" s="20"/>
      <c r="AC42" s="174">
        <f>2+3+1+8+9</f>
        <v>23</v>
      </c>
      <c r="AD42" s="20"/>
      <c r="AE42" s="174">
        <f>3+1+12</f>
        <v>16</v>
      </c>
      <c r="AF42" s="20"/>
      <c r="AG42" s="20"/>
      <c r="AH42" s="20"/>
      <c r="AI42" s="20"/>
      <c r="AJ42" s="20">
        <f t="shared" si="8"/>
        <v>246</v>
      </c>
    </row>
    <row r="43" ht="24.0" customHeight="1">
      <c r="A43" s="1"/>
      <c r="B43" s="67"/>
      <c r="C43" s="68"/>
      <c r="D43" s="72" t="s">
        <v>94</v>
      </c>
      <c r="E43" s="73"/>
      <c r="F43" s="71">
        <f>2+3+22</f>
        <v>27</v>
      </c>
      <c r="G43" s="71">
        <v>2.0</v>
      </c>
      <c r="H43" s="73"/>
      <c r="I43" s="73"/>
      <c r="J43" s="71">
        <f>7+5+2+12+4</f>
        <v>30</v>
      </c>
      <c r="K43" s="73"/>
      <c r="L43" s="71">
        <f>2+1+11+9</f>
        <v>23</v>
      </c>
      <c r="M43" s="73"/>
      <c r="N43" s="71">
        <f>1+1+9</f>
        <v>11</v>
      </c>
      <c r="O43" s="73"/>
      <c r="P43" s="73"/>
      <c r="Q43" s="71">
        <f>1+7+2+19+1</f>
        <v>30</v>
      </c>
      <c r="R43" s="73"/>
      <c r="S43" s="71">
        <f>3+1+16+10</f>
        <v>30</v>
      </c>
      <c r="T43" s="73"/>
      <c r="U43" s="71">
        <f>1+1+18</f>
        <v>20</v>
      </c>
      <c r="V43" s="73"/>
      <c r="W43" s="73"/>
      <c r="X43" s="71">
        <f>7+5+22</f>
        <v>34</v>
      </c>
      <c r="Y43" s="73"/>
      <c r="Z43" s="71">
        <f>2+2+20+22</f>
        <v>46</v>
      </c>
      <c r="AA43" s="73"/>
      <c r="AB43" s="71">
        <v>13.0</v>
      </c>
      <c r="AC43" s="73"/>
      <c r="AD43" s="73"/>
      <c r="AE43" s="71">
        <f>6+4+16+2</f>
        <v>28</v>
      </c>
      <c r="AF43" s="73"/>
      <c r="AG43" s="71">
        <f>3+1+15+8</f>
        <v>27</v>
      </c>
      <c r="AH43" s="73"/>
      <c r="AI43" s="71">
        <f>1+1+11</f>
        <v>13</v>
      </c>
      <c r="AJ43" s="20">
        <f t="shared" si="8"/>
        <v>334</v>
      </c>
    </row>
    <row r="44" ht="24.0" customHeight="1">
      <c r="A44" s="1"/>
      <c r="B44" s="67"/>
      <c r="C44" s="68"/>
      <c r="D44" s="69" t="s">
        <v>95</v>
      </c>
      <c r="E44" s="20"/>
      <c r="F44" s="20"/>
      <c r="G44" s="71">
        <f>5+3+23</f>
        <v>31</v>
      </c>
      <c r="H44" s="20"/>
      <c r="I44" s="71">
        <f>1+6+10</f>
        <v>17</v>
      </c>
      <c r="J44" s="20"/>
      <c r="K44" s="71">
        <f>2+2+7</f>
        <v>11</v>
      </c>
      <c r="L44" s="20"/>
      <c r="M44" s="20"/>
      <c r="N44" s="71">
        <f>4+2+2+19+4</f>
        <v>31</v>
      </c>
      <c r="O44" s="20"/>
      <c r="P44" s="71">
        <f>2+5+10</f>
        <v>17</v>
      </c>
      <c r="Q44" s="20"/>
      <c r="R44" s="71">
        <f>3+1+9</f>
        <v>13</v>
      </c>
      <c r="S44" s="20"/>
      <c r="T44" s="20"/>
      <c r="U44" s="71">
        <f>6+2+2+10</f>
        <v>20</v>
      </c>
      <c r="V44" s="20"/>
      <c r="W44" s="71">
        <f>2+1+4+4</f>
        <v>11</v>
      </c>
      <c r="X44" s="20"/>
      <c r="Y44" s="71">
        <f>6+2+2+8</f>
        <v>18</v>
      </c>
      <c r="Z44" s="20"/>
      <c r="AA44" s="20"/>
      <c r="AB44" s="71">
        <f>2+3+3+15</f>
        <v>23</v>
      </c>
      <c r="AC44" s="20"/>
      <c r="AD44" s="71">
        <f>4+3+3+8+6</f>
        <v>24</v>
      </c>
      <c r="AE44" s="20"/>
      <c r="AF44" s="71">
        <f>1+5+9</f>
        <v>15</v>
      </c>
      <c r="AG44" s="20"/>
      <c r="AH44" s="74"/>
      <c r="AI44" s="74"/>
      <c r="AJ44" s="20">
        <f t="shared" si="8"/>
        <v>231</v>
      </c>
    </row>
    <row r="45" ht="24.0" customHeight="1">
      <c r="A45" s="1"/>
      <c r="B45" s="67"/>
      <c r="C45" s="68"/>
      <c r="D45" s="72" t="s">
        <v>85</v>
      </c>
      <c r="E45" s="73"/>
      <c r="F45" s="73"/>
      <c r="G45" s="71">
        <f>12+1+2+20+2</f>
        <v>37</v>
      </c>
      <c r="H45" s="73"/>
      <c r="I45" s="71">
        <f>2+2+3+12+8</f>
        <v>27</v>
      </c>
      <c r="J45" s="73"/>
      <c r="K45" s="71">
        <f>1+3+1+11</f>
        <v>16</v>
      </c>
      <c r="L45" s="73"/>
      <c r="M45" s="73"/>
      <c r="N45" s="71">
        <f>7+2+2+19</f>
        <v>30</v>
      </c>
      <c r="O45" s="73"/>
      <c r="P45" s="71">
        <f>5+16+6</f>
        <v>27</v>
      </c>
      <c r="Q45" s="73"/>
      <c r="R45" s="71">
        <f>1+2+13</f>
        <v>16</v>
      </c>
      <c r="S45" s="73"/>
      <c r="T45" s="73"/>
      <c r="U45" s="71">
        <f>9+3+14+2</f>
        <v>28</v>
      </c>
      <c r="V45" s="73"/>
      <c r="W45" s="71">
        <f>1+8+4</f>
        <v>13</v>
      </c>
      <c r="X45" s="73"/>
      <c r="Y45" s="71">
        <f>7+21</f>
        <v>28</v>
      </c>
      <c r="Z45" s="73"/>
      <c r="AA45" s="73"/>
      <c r="AB45" s="71">
        <f>5+3+1+33</f>
        <v>42</v>
      </c>
      <c r="AC45" s="73"/>
      <c r="AD45" s="71">
        <f>3+2+17+14</f>
        <v>36</v>
      </c>
      <c r="AE45" s="73"/>
      <c r="AF45" s="71">
        <f>1+1+17</f>
        <v>19</v>
      </c>
      <c r="AG45" s="73"/>
      <c r="AH45" s="73"/>
      <c r="AI45" s="71">
        <f>2+2+2+15</f>
        <v>21</v>
      </c>
      <c r="AJ45" s="20">
        <f t="shared" si="8"/>
        <v>340</v>
      </c>
    </row>
    <row r="46" ht="24.0" customHeight="1">
      <c r="A46" s="1"/>
      <c r="B46" s="67"/>
      <c r="C46" s="68"/>
      <c r="D46" s="77" t="s">
        <v>101</v>
      </c>
      <c r="E46" s="79"/>
      <c r="F46" s="175">
        <f>2+2+1+3+4</f>
        <v>12</v>
      </c>
      <c r="G46" s="79"/>
      <c r="H46" s="175">
        <f>1+3+10</f>
        <v>14</v>
      </c>
      <c r="I46" s="79"/>
      <c r="J46" s="79"/>
      <c r="K46" s="79"/>
      <c r="L46" s="175">
        <f>1+6+20</f>
        <v>27</v>
      </c>
      <c r="M46" s="175">
        <v>9.0</v>
      </c>
      <c r="N46" s="175">
        <f>1+2+1+6</f>
        <v>10</v>
      </c>
      <c r="O46" s="175">
        <f>2+9</f>
        <v>11</v>
      </c>
      <c r="P46" s="79"/>
      <c r="Q46" s="79"/>
      <c r="R46" s="79"/>
      <c r="S46" s="79"/>
      <c r="T46" s="79"/>
      <c r="U46" s="175">
        <f>2+4+1+26</f>
        <v>33</v>
      </c>
      <c r="V46" s="175">
        <f>3+2+4</f>
        <v>9</v>
      </c>
      <c r="W46" s="79"/>
      <c r="X46" s="79"/>
      <c r="Y46" s="175">
        <f>4+4+20+1</f>
        <v>29</v>
      </c>
      <c r="Z46" s="79"/>
      <c r="AA46" s="175">
        <f>1+9+7+9</f>
        <v>26</v>
      </c>
      <c r="AB46" s="79"/>
      <c r="AC46" s="175">
        <f>3+15</f>
        <v>18</v>
      </c>
      <c r="AD46" s="79"/>
      <c r="AE46" s="79"/>
      <c r="AF46" s="175">
        <f>4+1+19</f>
        <v>24</v>
      </c>
      <c r="AG46" s="79"/>
      <c r="AH46" s="175">
        <f>2+12+15</f>
        <v>29</v>
      </c>
      <c r="AI46" s="80"/>
      <c r="AJ46" s="20">
        <f t="shared" si="8"/>
        <v>251</v>
      </c>
    </row>
    <row r="47" ht="24.0" customHeight="1">
      <c r="A47" s="1"/>
      <c r="B47" s="67"/>
      <c r="C47" s="68"/>
      <c r="D47" s="72" t="s">
        <v>88</v>
      </c>
      <c r="E47" s="81"/>
      <c r="F47" s="176">
        <f>2+1+5+18</f>
        <v>26</v>
      </c>
      <c r="G47" s="81"/>
      <c r="H47" s="81"/>
      <c r="I47" s="176">
        <f>1+20</f>
        <v>21</v>
      </c>
      <c r="J47" s="81"/>
      <c r="K47" s="177">
        <f>4+1+1+9+4</f>
        <v>19</v>
      </c>
      <c r="L47" s="176">
        <f>2+1+5</f>
        <v>8</v>
      </c>
      <c r="M47" s="81"/>
      <c r="N47" s="81"/>
      <c r="O47" s="81"/>
      <c r="P47" s="81"/>
      <c r="Q47" s="176">
        <f>2+2+4+35</f>
        <v>43</v>
      </c>
      <c r="R47" s="81"/>
      <c r="S47" s="176">
        <f>3+3+13+3</f>
        <v>22</v>
      </c>
      <c r="T47" s="176">
        <f>1+9</f>
        <v>10</v>
      </c>
      <c r="U47" s="81"/>
      <c r="V47" s="81"/>
      <c r="W47" s="176">
        <f>1+20+1</f>
        <v>22</v>
      </c>
      <c r="X47" s="81"/>
      <c r="Y47" s="176">
        <f>1+3+12+7</f>
        <v>23</v>
      </c>
      <c r="Z47" s="81"/>
      <c r="AA47" s="176">
        <f>1+2+2+9</f>
        <v>14</v>
      </c>
      <c r="AB47" s="81"/>
      <c r="AC47" s="81"/>
      <c r="AD47" s="176">
        <f>6+4+1+21+2</f>
        <v>34</v>
      </c>
      <c r="AE47" s="81"/>
      <c r="AF47" s="176">
        <f>1+7+10+13</f>
        <v>31</v>
      </c>
      <c r="AG47" s="81"/>
      <c r="AH47" s="176">
        <f>1+1+2+7</f>
        <v>11</v>
      </c>
      <c r="AI47" s="82"/>
      <c r="AJ47" s="20">
        <f t="shared" si="8"/>
        <v>284</v>
      </c>
    </row>
    <row r="48" ht="24.0" customHeight="1">
      <c r="A48" s="1"/>
      <c r="B48" s="67"/>
      <c r="C48" s="68"/>
      <c r="D48" s="69" t="s">
        <v>90</v>
      </c>
      <c r="E48" s="20"/>
      <c r="F48" s="20"/>
      <c r="G48" s="20"/>
      <c r="H48" s="71">
        <f>2+5+4+38</f>
        <v>49</v>
      </c>
      <c r="I48" s="71">
        <v>9.0</v>
      </c>
      <c r="J48" s="71">
        <f>3+3+2+20</f>
        <v>28</v>
      </c>
      <c r="K48" s="20"/>
      <c r="L48" s="20"/>
      <c r="M48" s="71">
        <f>6+1+2+30</f>
        <v>39</v>
      </c>
      <c r="N48" s="20"/>
      <c r="O48" s="71">
        <f>2+2+14+3</f>
        <v>21</v>
      </c>
      <c r="P48" s="20"/>
      <c r="Q48" s="71">
        <f>2+1+2+20</f>
        <v>25</v>
      </c>
      <c r="R48" s="20"/>
      <c r="S48" s="20"/>
      <c r="T48" s="71">
        <f>8+1+2+18+1</f>
        <v>30</v>
      </c>
      <c r="U48" s="20"/>
      <c r="V48" s="71">
        <f>4+3+13+15</f>
        <v>35</v>
      </c>
      <c r="W48" s="20"/>
      <c r="X48" s="71">
        <f>2+6+2+13</f>
        <v>23</v>
      </c>
      <c r="Y48" s="20"/>
      <c r="Z48" s="20"/>
      <c r="AA48" s="71">
        <f>7+2+2+20+1</f>
        <v>32</v>
      </c>
      <c r="AB48" s="20"/>
      <c r="AC48" s="71">
        <f>1+6+3+12+5</f>
        <v>27</v>
      </c>
      <c r="AD48" s="20"/>
      <c r="AE48" s="71">
        <f>5+2+2+13</f>
        <v>22</v>
      </c>
      <c r="AF48" s="20"/>
      <c r="AG48" s="20"/>
      <c r="AH48" s="71">
        <f>13+7+4+18</f>
        <v>42</v>
      </c>
      <c r="AI48" s="74"/>
      <c r="AJ48" s="20">
        <f t="shared" si="8"/>
        <v>382</v>
      </c>
    </row>
    <row r="49" ht="24.0" customHeight="1">
      <c r="A49" s="1"/>
      <c r="B49" s="67"/>
      <c r="C49" s="68"/>
      <c r="D49" s="72" t="s">
        <v>106</v>
      </c>
      <c r="E49" s="73"/>
      <c r="F49" s="71">
        <f>5+11+7</f>
        <v>23</v>
      </c>
      <c r="G49" s="73"/>
      <c r="H49" s="71">
        <f>1+14</f>
        <v>15</v>
      </c>
      <c r="I49" s="73"/>
      <c r="J49" s="73"/>
      <c r="K49" s="71">
        <f>2+3+15</f>
        <v>20</v>
      </c>
      <c r="L49" s="73"/>
      <c r="M49" s="71">
        <f>2+1+5</f>
        <v>8</v>
      </c>
      <c r="N49" s="73"/>
      <c r="O49" s="73"/>
      <c r="P49" s="73"/>
      <c r="Q49" s="73"/>
      <c r="R49" s="71">
        <f>5+4+1+43+5</f>
        <v>58</v>
      </c>
      <c r="S49" s="73"/>
      <c r="T49" s="71">
        <f>4+5+1+14+1</f>
        <v>25</v>
      </c>
      <c r="U49" s="73"/>
      <c r="V49" s="71">
        <f>1+5+14</f>
        <v>20</v>
      </c>
      <c r="W49" s="73"/>
      <c r="X49" s="73"/>
      <c r="Y49" s="71">
        <f>4+3+1+24</f>
        <v>32</v>
      </c>
      <c r="Z49" s="73"/>
      <c r="AA49" s="71">
        <f>1+1+15+9</f>
        <v>26</v>
      </c>
      <c r="AB49" s="73"/>
      <c r="AC49" s="71">
        <f>4+2+16</f>
        <v>22</v>
      </c>
      <c r="AD49" s="73"/>
      <c r="AE49" s="73"/>
      <c r="AF49" s="73"/>
      <c r="AG49" s="71">
        <f>5+2+3+27</f>
        <v>37</v>
      </c>
      <c r="AH49" s="73"/>
      <c r="AI49" s="71">
        <f>2+1+16+10</f>
        <v>29</v>
      </c>
      <c r="AJ49" s="20">
        <f t="shared" si="8"/>
        <v>315</v>
      </c>
    </row>
    <row r="50" ht="24.0" customHeight="1">
      <c r="A50" s="1"/>
      <c r="B50" s="67"/>
      <c r="C50" s="68"/>
      <c r="D50" s="69" t="s">
        <v>110</v>
      </c>
      <c r="E50" s="71">
        <f>1+3</f>
        <v>4</v>
      </c>
      <c r="F50" s="35"/>
      <c r="G50" s="20"/>
      <c r="H50" s="71">
        <f>3+3+2+33+2</f>
        <v>43</v>
      </c>
      <c r="I50" s="20"/>
      <c r="J50" s="71">
        <f>3+11+1</f>
        <v>15</v>
      </c>
      <c r="K50" s="20"/>
      <c r="L50" s="71">
        <f>2+2+26</f>
        <v>30</v>
      </c>
      <c r="M50" s="20"/>
      <c r="N50" s="20"/>
      <c r="O50" s="20"/>
      <c r="P50" s="20"/>
      <c r="Q50" s="71">
        <f>8+4+6+33</f>
        <v>51</v>
      </c>
      <c r="R50" s="20"/>
      <c r="S50" s="71">
        <f>1+5+15+9</f>
        <v>30</v>
      </c>
      <c r="T50" s="20"/>
      <c r="U50" s="20"/>
      <c r="V50" s="71">
        <f>2+1+2+20</f>
        <v>25</v>
      </c>
      <c r="W50" s="20"/>
      <c r="X50" s="71">
        <f>2+9+1+22+2</f>
        <v>36</v>
      </c>
      <c r="Y50" s="20"/>
      <c r="Z50" s="71">
        <f>4+18</f>
        <v>22</v>
      </c>
      <c r="AA50" s="20"/>
      <c r="AB50" s="20"/>
      <c r="AC50" s="71">
        <f>3+2+1+25+1</f>
        <v>32</v>
      </c>
      <c r="AD50" s="20"/>
      <c r="AE50" s="71">
        <f>1+2+14+9</f>
        <v>26</v>
      </c>
      <c r="AF50" s="20"/>
      <c r="AG50" s="71">
        <f>2+2+3+11</f>
        <v>18</v>
      </c>
      <c r="AH50" s="20"/>
      <c r="AI50" s="71">
        <v>1.0</v>
      </c>
      <c r="AJ50" s="20">
        <f t="shared" si="8"/>
        <v>333</v>
      </c>
    </row>
    <row r="51" ht="24.0" customHeight="1">
      <c r="A51" s="1"/>
      <c r="B51" s="83"/>
      <c r="C51" s="84"/>
      <c r="D51" s="72" t="s">
        <v>115</v>
      </c>
      <c r="E51" s="178">
        <f>2+3+5+25</f>
        <v>35</v>
      </c>
      <c r="F51" s="73"/>
      <c r="G51" s="178">
        <f>2+15+9</f>
        <v>26</v>
      </c>
      <c r="H51" s="73"/>
      <c r="I51" s="178">
        <f>1+15</f>
        <v>16</v>
      </c>
      <c r="J51" s="73"/>
      <c r="K51" s="73"/>
      <c r="L51" s="178">
        <f>3+5+4+15</f>
        <v>27</v>
      </c>
      <c r="M51" s="73"/>
      <c r="N51" s="178">
        <f>3+4+9+5</f>
        <v>21</v>
      </c>
      <c r="O51" s="73"/>
      <c r="P51" s="178">
        <f>1+16</f>
        <v>17</v>
      </c>
      <c r="Q51" s="73"/>
      <c r="R51" s="73"/>
      <c r="S51" s="178">
        <f>7+19+27</f>
        <v>53</v>
      </c>
      <c r="T51" s="73"/>
      <c r="U51" s="178">
        <f>1+2+12+2</f>
        <v>17</v>
      </c>
      <c r="V51" s="111"/>
      <c r="W51" s="178">
        <f>1+3+8</f>
        <v>12</v>
      </c>
      <c r="X51" s="73"/>
      <c r="Y51" s="73"/>
      <c r="Z51" s="178">
        <f>2+3+2+23</f>
        <v>30</v>
      </c>
      <c r="AA51" s="73"/>
      <c r="AB51" s="178">
        <f>2+14+7</f>
        <v>23</v>
      </c>
      <c r="AC51" s="73"/>
      <c r="AD51" s="178">
        <f>2+1+3+19</f>
        <v>25</v>
      </c>
      <c r="AE51" s="73"/>
      <c r="AF51" s="73"/>
      <c r="AG51" s="178">
        <f>8+3+1+14+4</f>
        <v>30</v>
      </c>
      <c r="AH51" s="73"/>
      <c r="AI51" s="74"/>
      <c r="AJ51" s="20">
        <f t="shared" si="8"/>
        <v>332</v>
      </c>
    </row>
    <row r="52" ht="42.0" customHeight="1">
      <c r="A52" s="63"/>
      <c r="B52" s="85" t="s">
        <v>55</v>
      </c>
      <c r="C52" s="86" t="s">
        <v>53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ht="24.0" customHeight="1">
      <c r="A53" s="1"/>
      <c r="B53" s="87"/>
      <c r="C53" s="88">
        <f> SUM(AJ53:AJ64)</f>
        <v>0</v>
      </c>
      <c r="D53" s="69" t="s">
        <v>80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>
        <f t="shared" ref="AJ53:AJ64" si="9">SUM(E53:AI53)</f>
        <v>0</v>
      </c>
    </row>
    <row r="54" ht="24.0" customHeight="1">
      <c r="A54" s="1"/>
      <c r="B54" s="87"/>
      <c r="C54" s="88"/>
      <c r="D54" s="89" t="s">
        <v>81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74"/>
      <c r="AJ54" s="20">
        <f t="shared" si="9"/>
        <v>0</v>
      </c>
    </row>
    <row r="55" ht="24.0" customHeight="1">
      <c r="A55" s="1"/>
      <c r="B55" s="87"/>
      <c r="C55" s="88"/>
      <c r="D55" s="69" t="s">
        <v>83</v>
      </c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>
        <f t="shared" si="9"/>
        <v>0</v>
      </c>
    </row>
    <row r="56" ht="24.0" customHeight="1">
      <c r="A56" s="1"/>
      <c r="B56" s="87"/>
      <c r="C56" s="88"/>
      <c r="D56" s="89" t="s">
        <v>94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20">
        <f t="shared" si="9"/>
        <v>0</v>
      </c>
    </row>
    <row r="57" ht="24.0" customHeight="1">
      <c r="A57" s="1"/>
      <c r="B57" s="87"/>
      <c r="C57" s="88"/>
      <c r="D57" s="69" t="s">
        <v>95</v>
      </c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74"/>
      <c r="AI57" s="74"/>
      <c r="AJ57" s="20">
        <f t="shared" si="9"/>
        <v>0</v>
      </c>
    </row>
    <row r="58" ht="24.0" customHeight="1">
      <c r="A58" s="1"/>
      <c r="B58" s="87"/>
      <c r="C58" s="88"/>
      <c r="D58" s="89" t="s">
        <v>85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20">
        <f t="shared" si="9"/>
        <v>0</v>
      </c>
    </row>
    <row r="59" ht="24.0" customHeight="1">
      <c r="A59" s="1"/>
      <c r="B59" s="87"/>
      <c r="C59" s="88"/>
      <c r="D59" s="69" t="s">
        <v>101</v>
      </c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74"/>
      <c r="AJ59" s="20">
        <f t="shared" si="9"/>
        <v>0</v>
      </c>
    </row>
    <row r="60" ht="24.0" customHeight="1">
      <c r="A60" s="1"/>
      <c r="B60" s="87"/>
      <c r="C60" s="88"/>
      <c r="D60" s="89" t="s">
        <v>88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20">
        <f t="shared" si="9"/>
        <v>0</v>
      </c>
    </row>
    <row r="61" ht="24.0" customHeight="1">
      <c r="A61" s="1"/>
      <c r="B61" s="87"/>
      <c r="C61" s="88"/>
      <c r="D61" s="69" t="s">
        <v>90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74"/>
      <c r="AJ61" s="20">
        <f t="shared" si="9"/>
        <v>0</v>
      </c>
    </row>
    <row r="62" ht="24.0" customHeight="1">
      <c r="A62" s="1"/>
      <c r="B62" s="87"/>
      <c r="C62" s="88"/>
      <c r="D62" s="89" t="s">
        <v>106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20">
        <f t="shared" si="9"/>
        <v>0</v>
      </c>
    </row>
    <row r="63" ht="24.0" customHeight="1">
      <c r="A63" s="1"/>
      <c r="B63" s="87"/>
      <c r="C63" s="88"/>
      <c r="D63" s="69" t="s">
        <v>110</v>
      </c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>
        <f t="shared" si="9"/>
        <v>0</v>
      </c>
    </row>
    <row r="64" ht="24.0" customHeight="1">
      <c r="A64" s="1"/>
      <c r="B64" s="91"/>
      <c r="C64" s="92"/>
      <c r="D64" s="89" t="s">
        <v>115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74"/>
      <c r="AJ64" s="20">
        <f t="shared" si="9"/>
        <v>0</v>
      </c>
    </row>
    <row r="65" ht="42.0" customHeight="1">
      <c r="A65" s="93">
        <v>28.0</v>
      </c>
      <c r="B65" s="10" t="s">
        <v>56</v>
      </c>
      <c r="C65" s="86" t="s">
        <v>53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</row>
    <row r="66" ht="24.0" customHeight="1">
      <c r="A66" s="63"/>
      <c r="B66" s="95" t="s">
        <v>57</v>
      </c>
      <c r="C66" s="88">
        <f> SUM(AJ66:AJ82)</f>
        <v>1067</v>
      </c>
      <c r="D66" s="69" t="s">
        <v>80</v>
      </c>
      <c r="E66" s="20"/>
      <c r="F66" s="20"/>
      <c r="G66" s="20"/>
      <c r="H66" s="179">
        <v>1.0</v>
      </c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>
        <f t="shared" ref="AJ66:AJ82" si="10">SUM(E66:AI66)</f>
        <v>1</v>
      </c>
    </row>
    <row r="67" ht="24.0" customHeight="1">
      <c r="A67" s="1"/>
      <c r="B67" s="180"/>
      <c r="C67" s="88"/>
      <c r="D67" s="98" t="s">
        <v>81</v>
      </c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74"/>
      <c r="AJ67" s="20">
        <f t="shared" si="10"/>
        <v>0</v>
      </c>
    </row>
    <row r="68" ht="24.0" customHeight="1">
      <c r="A68" s="63"/>
      <c r="B68" s="95" t="s">
        <v>117</v>
      </c>
      <c r="C68" s="88"/>
      <c r="D68" s="69" t="s">
        <v>83</v>
      </c>
      <c r="E68" s="20"/>
      <c r="F68" s="20"/>
      <c r="G68" s="20"/>
      <c r="H68" s="179">
        <v>1.0</v>
      </c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>
        <f t="shared" si="10"/>
        <v>1</v>
      </c>
    </row>
    <row r="69" ht="24.0" customHeight="1">
      <c r="A69" s="63"/>
      <c r="B69" s="95" t="s">
        <v>59</v>
      </c>
      <c r="C69" s="88"/>
      <c r="D69" s="98" t="s">
        <v>94</v>
      </c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179">
        <v>1.0</v>
      </c>
      <c r="AJ69" s="20">
        <f t="shared" si="10"/>
        <v>1</v>
      </c>
    </row>
    <row r="70" ht="24.0" customHeight="1">
      <c r="A70" s="63"/>
      <c r="B70" s="95" t="s">
        <v>118</v>
      </c>
      <c r="C70" s="88"/>
      <c r="D70" s="98" t="s">
        <v>94</v>
      </c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179">
        <v>500.0</v>
      </c>
      <c r="AJ70" s="20">
        <f t="shared" si="10"/>
        <v>500</v>
      </c>
    </row>
    <row r="71" ht="24.0" customHeight="1">
      <c r="A71" s="63"/>
      <c r="B71" s="95" t="s">
        <v>119</v>
      </c>
      <c r="C71" s="88"/>
      <c r="D71" s="69" t="s">
        <v>95</v>
      </c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79">
        <v>1.0</v>
      </c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74"/>
      <c r="AI71" s="74"/>
      <c r="AJ71" s="20">
        <f t="shared" si="10"/>
        <v>1</v>
      </c>
    </row>
    <row r="72" ht="24.0" customHeight="1">
      <c r="A72" s="63"/>
      <c r="B72" s="95" t="s">
        <v>62</v>
      </c>
      <c r="C72" s="88"/>
      <c r="D72" s="98" t="s">
        <v>85</v>
      </c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179">
        <v>2.0</v>
      </c>
      <c r="AC72" s="99"/>
      <c r="AD72" s="99"/>
      <c r="AE72" s="99"/>
      <c r="AF72" s="99"/>
      <c r="AG72" s="99"/>
      <c r="AH72" s="99"/>
      <c r="AI72" s="99"/>
      <c r="AJ72" s="20">
        <f t="shared" si="10"/>
        <v>2</v>
      </c>
    </row>
    <row r="73" ht="24.0" customHeight="1">
      <c r="A73" s="63"/>
      <c r="B73" s="95" t="s">
        <v>120</v>
      </c>
      <c r="C73" s="88"/>
      <c r="D73" s="98" t="s">
        <v>85</v>
      </c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101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101"/>
      <c r="AC73" s="99"/>
      <c r="AD73" s="99"/>
      <c r="AE73" s="179">
        <v>2.0</v>
      </c>
      <c r="AF73" s="99"/>
      <c r="AG73" s="99"/>
      <c r="AH73" s="99"/>
      <c r="AI73" s="99"/>
      <c r="AJ73" s="20">
        <f t="shared" si="10"/>
        <v>2</v>
      </c>
    </row>
    <row r="74" ht="24.0" customHeight="1">
      <c r="A74" s="63"/>
      <c r="B74" s="95" t="s">
        <v>121</v>
      </c>
      <c r="C74" s="88"/>
      <c r="D74" s="69" t="s">
        <v>101</v>
      </c>
      <c r="E74" s="20"/>
      <c r="F74" s="20"/>
      <c r="G74" s="20"/>
      <c r="H74" s="20"/>
      <c r="I74" s="20"/>
      <c r="J74" s="20"/>
      <c r="K74" s="20"/>
      <c r="L74" s="179">
        <v>4.0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75"/>
      <c r="AI74" s="74"/>
      <c r="AJ74" s="20">
        <f t="shared" si="10"/>
        <v>4</v>
      </c>
    </row>
    <row r="75" ht="24.0" customHeight="1">
      <c r="A75" s="63"/>
      <c r="B75" s="95" t="s">
        <v>122</v>
      </c>
      <c r="C75" s="88"/>
      <c r="D75" s="69" t="s">
        <v>101</v>
      </c>
      <c r="E75" s="20"/>
      <c r="F75" s="20"/>
      <c r="G75" s="20"/>
      <c r="H75" s="20"/>
      <c r="I75" s="20"/>
      <c r="J75" s="20"/>
      <c r="K75" s="20"/>
      <c r="L75" s="179">
        <v>25.0</v>
      </c>
      <c r="M75" s="20"/>
      <c r="N75" s="179">
        <v>450.0</v>
      </c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75"/>
      <c r="AI75" s="74"/>
      <c r="AJ75" s="20">
        <f t="shared" si="10"/>
        <v>475</v>
      </c>
    </row>
    <row r="76" ht="24.0" customHeight="1">
      <c r="A76" s="63"/>
      <c r="B76" s="95" t="s">
        <v>123</v>
      </c>
      <c r="C76" s="88"/>
      <c r="D76" s="98" t="s">
        <v>88</v>
      </c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179">
        <v>4.0</v>
      </c>
      <c r="AI76" s="99"/>
      <c r="AJ76" s="20">
        <f t="shared" si="10"/>
        <v>4</v>
      </c>
    </row>
    <row r="77" ht="24.0" customHeight="1">
      <c r="A77" s="63"/>
      <c r="B77" s="95" t="s">
        <v>124</v>
      </c>
      <c r="C77" s="88"/>
      <c r="D77" s="98" t="s">
        <v>88</v>
      </c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6"/>
      <c r="AC77" s="105"/>
      <c r="AD77" s="105"/>
      <c r="AE77" s="179">
        <v>1.0</v>
      </c>
      <c r="AF77" s="105"/>
      <c r="AG77" s="105"/>
      <c r="AH77" s="105"/>
      <c r="AI77" s="105"/>
      <c r="AJ77" s="20">
        <f t="shared" si="10"/>
        <v>1</v>
      </c>
    </row>
    <row r="78" ht="24.0" customHeight="1">
      <c r="A78" s="1"/>
      <c r="B78" s="180"/>
      <c r="C78" s="88"/>
      <c r="D78" s="29" t="s">
        <v>90</v>
      </c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20">
        <f t="shared" si="10"/>
        <v>0</v>
      </c>
    </row>
    <row r="79" ht="24.0" customHeight="1">
      <c r="A79" s="1"/>
      <c r="B79" s="95" t="s">
        <v>125</v>
      </c>
      <c r="C79" s="88"/>
      <c r="D79" s="98" t="s">
        <v>106</v>
      </c>
      <c r="E79" s="99"/>
      <c r="F79" s="99"/>
      <c r="G79" s="179">
        <v>60.0</v>
      </c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179">
        <v>3.0</v>
      </c>
      <c r="AA79" s="99"/>
      <c r="AB79" s="179">
        <v>8.0</v>
      </c>
      <c r="AC79" s="99"/>
      <c r="AD79" s="99"/>
      <c r="AE79" s="99"/>
      <c r="AF79" s="99"/>
      <c r="AG79" s="99"/>
      <c r="AH79" s="99"/>
      <c r="AI79" s="99"/>
      <c r="AJ79" s="102">
        <f t="shared" si="10"/>
        <v>71</v>
      </c>
    </row>
    <row r="80" ht="24.0" customHeight="1">
      <c r="A80" s="1"/>
      <c r="B80" s="95" t="s">
        <v>126</v>
      </c>
      <c r="C80" s="88"/>
      <c r="D80" s="98" t="s">
        <v>106</v>
      </c>
      <c r="E80" s="105"/>
      <c r="F80" s="105"/>
      <c r="G80" s="105"/>
      <c r="H80" s="106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79">
        <v>1.0</v>
      </c>
      <c r="AA80" s="105"/>
      <c r="AB80" s="105"/>
      <c r="AC80" s="105"/>
      <c r="AD80" s="105"/>
      <c r="AE80" s="105"/>
      <c r="AF80" s="105"/>
      <c r="AG80" s="105"/>
      <c r="AH80" s="105"/>
      <c r="AI80" s="105"/>
      <c r="AJ80" s="102">
        <f t="shared" si="10"/>
        <v>1</v>
      </c>
    </row>
    <row r="81" ht="24.0" customHeight="1">
      <c r="A81" s="1"/>
      <c r="B81" s="95" t="s">
        <v>127</v>
      </c>
      <c r="C81" s="88"/>
      <c r="D81" s="69" t="s">
        <v>110</v>
      </c>
      <c r="E81" s="20"/>
      <c r="F81" s="20"/>
      <c r="G81" s="20"/>
      <c r="H81" s="179">
        <v>2.0</v>
      </c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>
        <f t="shared" si="10"/>
        <v>2</v>
      </c>
    </row>
    <row r="82" ht="26.25" customHeight="1">
      <c r="A82" s="1"/>
      <c r="B82" s="95" t="s">
        <v>128</v>
      </c>
      <c r="C82" s="181"/>
      <c r="D82" s="98" t="s">
        <v>115</v>
      </c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179">
        <v>1.0</v>
      </c>
      <c r="AE82" s="99"/>
      <c r="AF82" s="99"/>
      <c r="AG82" s="99"/>
      <c r="AH82" s="99"/>
      <c r="AI82" s="74"/>
      <c r="AJ82" s="20">
        <f t="shared" si="10"/>
        <v>1</v>
      </c>
    </row>
    <row r="83" ht="40.5" customHeight="1">
      <c r="A83" s="63">
        <v>29.0</v>
      </c>
      <c r="B83" s="85" t="s">
        <v>70</v>
      </c>
      <c r="C83" s="86" t="s">
        <v>71</v>
      </c>
      <c r="D83" s="107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9"/>
    </row>
    <row r="84" ht="21.0" customHeight="1">
      <c r="A84" s="1"/>
      <c r="B84" s="87"/>
      <c r="C84" s="88">
        <f> SUM(AJ85:AJ95)</f>
        <v>167</v>
      </c>
      <c r="D84" s="69" t="s">
        <v>80</v>
      </c>
      <c r="E84" s="35">
        <v>6.0</v>
      </c>
      <c r="F84" s="75">
        <v>1.0</v>
      </c>
      <c r="G84" s="20"/>
      <c r="H84" s="75">
        <v>3.0</v>
      </c>
      <c r="I84" s="20"/>
      <c r="J84" s="20"/>
      <c r="K84" s="20"/>
      <c r="L84" s="20"/>
      <c r="M84" s="20"/>
      <c r="N84" s="20"/>
      <c r="O84" s="20"/>
      <c r="P84" s="20"/>
      <c r="Q84" s="20"/>
      <c r="R84" s="75">
        <v>1.0</v>
      </c>
      <c r="S84" s="35">
        <v>2.0</v>
      </c>
      <c r="T84" s="20"/>
      <c r="U84" s="20"/>
      <c r="V84" s="35"/>
      <c r="W84" s="20"/>
      <c r="X84" s="20"/>
      <c r="Y84" s="35">
        <v>7.0</v>
      </c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>
        <f t="shared" ref="AJ84:AJ95" si="11">SUM(E84:AI84)</f>
        <v>20</v>
      </c>
    </row>
    <row r="85" ht="24.0" customHeight="1">
      <c r="A85" s="1"/>
      <c r="B85" s="87"/>
      <c r="C85" s="88"/>
      <c r="D85" s="72" t="s">
        <v>81</v>
      </c>
      <c r="E85" s="111">
        <v>2.0</v>
      </c>
      <c r="F85" s="73"/>
      <c r="G85" s="73"/>
      <c r="H85" s="110">
        <v>2.0</v>
      </c>
      <c r="I85" s="110">
        <v>2.0</v>
      </c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110">
        <v>5.0</v>
      </c>
      <c r="W85" s="73"/>
      <c r="X85" s="73"/>
      <c r="Y85" s="73"/>
      <c r="Z85" s="73"/>
      <c r="AA85" s="73"/>
      <c r="AB85" s="73"/>
      <c r="AC85" s="110">
        <v>9.0</v>
      </c>
      <c r="AD85" s="73"/>
      <c r="AE85" s="73"/>
      <c r="AF85" s="73"/>
      <c r="AG85" s="73"/>
      <c r="AH85" s="73"/>
      <c r="AI85" s="74"/>
      <c r="AJ85" s="20">
        <f t="shared" si="11"/>
        <v>20</v>
      </c>
    </row>
    <row r="86" ht="24.0" customHeight="1">
      <c r="A86" s="1"/>
      <c r="B86" s="87"/>
      <c r="C86" s="88"/>
      <c r="D86" s="69" t="s">
        <v>83</v>
      </c>
      <c r="E86" s="20"/>
      <c r="F86" s="20"/>
      <c r="G86" s="20"/>
      <c r="H86" s="20"/>
      <c r="I86" s="20"/>
      <c r="J86" s="35">
        <v>1.0</v>
      </c>
      <c r="K86" s="20"/>
      <c r="L86" s="20"/>
      <c r="M86" s="35">
        <v>4.0</v>
      </c>
      <c r="N86" s="20"/>
      <c r="O86" s="75">
        <v>1.0</v>
      </c>
      <c r="P86" s="20"/>
      <c r="Q86" s="20"/>
      <c r="R86" s="20"/>
      <c r="S86" s="20"/>
      <c r="T86" s="35">
        <v>5.0</v>
      </c>
      <c r="U86" s="20"/>
      <c r="V86" s="20"/>
      <c r="W86" s="20"/>
      <c r="X86" s="20"/>
      <c r="Y86" s="20"/>
      <c r="Z86" s="20"/>
      <c r="AA86" s="75">
        <v>2.0</v>
      </c>
      <c r="AB86" s="20"/>
      <c r="AC86" s="20"/>
      <c r="AD86" s="20"/>
      <c r="AE86" s="20"/>
      <c r="AF86" s="20"/>
      <c r="AG86" s="20"/>
      <c r="AH86" s="20"/>
      <c r="AI86" s="20"/>
      <c r="AJ86" s="20">
        <f t="shared" si="11"/>
        <v>13</v>
      </c>
    </row>
    <row r="87" ht="24.0" customHeight="1">
      <c r="A87" s="1"/>
      <c r="B87" s="87"/>
      <c r="C87" s="88"/>
      <c r="D87" s="72" t="s">
        <v>94</v>
      </c>
      <c r="E87" s="111">
        <v>1.0</v>
      </c>
      <c r="F87" s="73"/>
      <c r="G87" s="73"/>
      <c r="H87" s="73"/>
      <c r="I87" s="73"/>
      <c r="J87" s="110">
        <v>2.0</v>
      </c>
      <c r="K87" s="73"/>
      <c r="L87" s="73"/>
      <c r="M87" s="111">
        <v>1.0</v>
      </c>
      <c r="N87" s="73"/>
      <c r="O87" s="73"/>
      <c r="P87" s="73"/>
      <c r="Q87" s="73"/>
      <c r="R87" s="73"/>
      <c r="S87" s="73"/>
      <c r="T87" s="73"/>
      <c r="U87" s="73"/>
      <c r="V87" s="110"/>
      <c r="W87" s="73"/>
      <c r="X87" s="73"/>
      <c r="Y87" s="73"/>
      <c r="Z87" s="73"/>
      <c r="AA87" s="73"/>
      <c r="AB87" s="111">
        <v>1.0</v>
      </c>
      <c r="AC87" s="73"/>
      <c r="AD87" s="73"/>
      <c r="AE87" s="73"/>
      <c r="AF87" s="73"/>
      <c r="AG87" s="73"/>
      <c r="AH87" s="73"/>
      <c r="AI87" s="73"/>
      <c r="AJ87" s="20">
        <f t="shared" si="11"/>
        <v>5</v>
      </c>
    </row>
    <row r="88" ht="24.0" customHeight="1">
      <c r="A88" s="1"/>
      <c r="B88" s="87"/>
      <c r="C88" s="88"/>
      <c r="D88" s="69" t="s">
        <v>95</v>
      </c>
      <c r="E88" s="75">
        <v>2.0</v>
      </c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75">
        <v>4.0</v>
      </c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74"/>
      <c r="AI88" s="74"/>
      <c r="AJ88" s="20">
        <f t="shared" si="11"/>
        <v>6</v>
      </c>
    </row>
    <row r="89" ht="24.0" customHeight="1">
      <c r="A89" s="1"/>
      <c r="B89" s="87"/>
      <c r="C89" s="88"/>
      <c r="D89" s="72" t="s">
        <v>85</v>
      </c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110">
        <v>1.0</v>
      </c>
      <c r="V89" s="73"/>
      <c r="W89" s="73"/>
      <c r="X89" s="73"/>
      <c r="Y89" s="73"/>
      <c r="Z89" s="73"/>
      <c r="AA89" s="73"/>
      <c r="AB89" s="110"/>
      <c r="AC89" s="73"/>
      <c r="AD89" s="73"/>
      <c r="AE89" s="73"/>
      <c r="AF89" s="73"/>
      <c r="AG89" s="73"/>
      <c r="AH89" s="73"/>
      <c r="AI89" s="110">
        <v>2.0</v>
      </c>
      <c r="AJ89" s="20">
        <f t="shared" si="11"/>
        <v>3</v>
      </c>
    </row>
    <row r="90" ht="24.0" customHeight="1">
      <c r="A90" s="1"/>
      <c r="B90" s="87"/>
      <c r="C90" s="88"/>
      <c r="D90" s="69" t="s">
        <v>101</v>
      </c>
      <c r="E90" s="20"/>
      <c r="F90" s="20"/>
      <c r="G90" s="20"/>
      <c r="H90" s="20"/>
      <c r="I90" s="20"/>
      <c r="J90" s="20"/>
      <c r="K90" s="35">
        <v>13.0</v>
      </c>
      <c r="L90" s="35">
        <v>1.0</v>
      </c>
      <c r="M90" s="20"/>
      <c r="N90" s="20"/>
      <c r="O90" s="20"/>
      <c r="P90" s="20"/>
      <c r="Q90" s="20"/>
      <c r="R90" s="20"/>
      <c r="S90" s="20"/>
      <c r="T90" s="20"/>
      <c r="U90" s="35">
        <v>8.0</v>
      </c>
      <c r="V90" s="35">
        <v>3.0</v>
      </c>
      <c r="W90" s="20"/>
      <c r="X90" s="35">
        <v>1.0</v>
      </c>
      <c r="Y90" s="35">
        <v>31.0</v>
      </c>
      <c r="Z90" s="20"/>
      <c r="AA90" s="20"/>
      <c r="AB90" s="20"/>
      <c r="AC90" s="20"/>
      <c r="AD90" s="20"/>
      <c r="AE90" s="20"/>
      <c r="AF90" s="20"/>
      <c r="AG90" s="20"/>
      <c r="AH90" s="75">
        <v>1.0</v>
      </c>
      <c r="AI90" s="74"/>
      <c r="AJ90" s="20">
        <f t="shared" si="11"/>
        <v>58</v>
      </c>
    </row>
    <row r="91" ht="24.0" customHeight="1">
      <c r="A91" s="1"/>
      <c r="B91" s="87"/>
      <c r="C91" s="88"/>
      <c r="D91" s="72" t="s">
        <v>88</v>
      </c>
      <c r="E91" s="110">
        <v>3.0</v>
      </c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111">
        <v>3.0</v>
      </c>
      <c r="X91" s="73"/>
      <c r="Y91" s="73"/>
      <c r="Z91" s="73"/>
      <c r="AA91" s="73"/>
      <c r="AB91" s="73"/>
      <c r="AC91" s="73"/>
      <c r="AD91" s="110">
        <v>6.0</v>
      </c>
      <c r="AE91" s="73"/>
      <c r="AF91" s="73"/>
      <c r="AG91" s="73"/>
      <c r="AH91" s="73"/>
      <c r="AI91" s="73"/>
      <c r="AJ91" s="20">
        <f t="shared" si="11"/>
        <v>12</v>
      </c>
    </row>
    <row r="92" ht="24.0" customHeight="1">
      <c r="A92" s="1"/>
      <c r="B92" s="87"/>
      <c r="C92" s="88"/>
      <c r="D92" s="69" t="s">
        <v>90</v>
      </c>
      <c r="E92" s="75">
        <v>4.0</v>
      </c>
      <c r="F92" s="35">
        <v>9.0</v>
      </c>
      <c r="G92" s="20"/>
      <c r="H92" s="75">
        <v>2.0</v>
      </c>
      <c r="I92" s="20"/>
      <c r="J92" s="20"/>
      <c r="K92" s="20"/>
      <c r="L92" s="20"/>
      <c r="M92" s="75">
        <v>3.0</v>
      </c>
      <c r="N92" s="75">
        <v>1.0</v>
      </c>
      <c r="O92" s="20"/>
      <c r="P92" s="20"/>
      <c r="Q92" s="20"/>
      <c r="R92" s="20"/>
      <c r="S92" s="20"/>
      <c r="T92" s="75">
        <v>2.0</v>
      </c>
      <c r="U92" s="20"/>
      <c r="V92" s="75">
        <v>1.0</v>
      </c>
      <c r="W92" s="20"/>
      <c r="X92" s="20"/>
      <c r="Y92" s="20"/>
      <c r="Z92" s="20"/>
      <c r="AA92" s="35">
        <v>5.0</v>
      </c>
      <c r="AB92" s="20"/>
      <c r="AC92" s="20"/>
      <c r="AD92" s="20"/>
      <c r="AE92" s="20"/>
      <c r="AF92" s="20"/>
      <c r="AG92" s="20"/>
      <c r="AH92" s="75">
        <v>3.0</v>
      </c>
      <c r="AI92" s="74"/>
      <c r="AJ92" s="20">
        <f t="shared" si="11"/>
        <v>30</v>
      </c>
    </row>
    <row r="93" ht="24.0" customHeight="1">
      <c r="A93" s="1"/>
      <c r="B93" s="87"/>
      <c r="C93" s="88"/>
      <c r="D93" s="72" t="s">
        <v>106</v>
      </c>
      <c r="E93" s="110">
        <v>1.0</v>
      </c>
      <c r="F93" s="73"/>
      <c r="G93" s="73"/>
      <c r="H93" s="73"/>
      <c r="I93" s="73"/>
      <c r="J93" s="73"/>
      <c r="K93" s="111">
        <v>2.0</v>
      </c>
      <c r="L93" s="73"/>
      <c r="M93" s="73"/>
      <c r="N93" s="73"/>
      <c r="O93" s="73"/>
      <c r="P93" s="73"/>
      <c r="Q93" s="73"/>
      <c r="R93" s="111">
        <v>2.0</v>
      </c>
      <c r="S93" s="111">
        <v>1.0</v>
      </c>
      <c r="T93" s="73"/>
      <c r="U93" s="73"/>
      <c r="V93" s="73"/>
      <c r="W93" s="73"/>
      <c r="X93" s="73"/>
      <c r="Y93" s="111">
        <v>1.0</v>
      </c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20">
        <f t="shared" si="11"/>
        <v>7</v>
      </c>
    </row>
    <row r="94" ht="24.0" customHeight="1">
      <c r="A94" s="1"/>
      <c r="B94" s="87"/>
      <c r="C94" s="88"/>
      <c r="D94" s="69" t="s">
        <v>110</v>
      </c>
      <c r="E94" s="20"/>
      <c r="F94" s="20"/>
      <c r="G94" s="20"/>
      <c r="H94" s="75">
        <v>8.0</v>
      </c>
      <c r="I94" s="75">
        <v>1.0</v>
      </c>
      <c r="J94" s="20"/>
      <c r="K94" s="20"/>
      <c r="L94" s="20"/>
      <c r="M94" s="20"/>
      <c r="N94" s="20"/>
      <c r="O94" s="75">
        <v>2.0</v>
      </c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>
        <f t="shared" si="11"/>
        <v>11</v>
      </c>
    </row>
    <row r="95" ht="24.0" customHeight="1">
      <c r="A95" s="1"/>
      <c r="B95" s="91"/>
      <c r="C95" s="92"/>
      <c r="D95" s="72" t="s">
        <v>115</v>
      </c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111">
        <v>2.0</v>
      </c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4"/>
      <c r="AJ95" s="20">
        <f t="shared" si="11"/>
        <v>2</v>
      </c>
    </row>
    <row r="96" ht="36.0" customHeight="1">
      <c r="A96" s="63">
        <v>30.0</v>
      </c>
      <c r="B96" s="182" t="s">
        <v>72</v>
      </c>
      <c r="C96" s="86" t="s">
        <v>73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12"/>
    </row>
    <row r="97" ht="21.0" customHeight="1">
      <c r="A97" s="1"/>
      <c r="B97" s="87"/>
      <c r="C97" s="88">
        <f> SUM(AJ97:AJ110)</f>
        <v>4</v>
      </c>
      <c r="D97" s="69" t="s">
        <v>80</v>
      </c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20">
        <f t="shared" ref="AJ97:AJ110" si="12">SUM(E97:AI97)</f>
        <v>0</v>
      </c>
    </row>
    <row r="98" ht="24.0" customHeight="1">
      <c r="A98" s="1"/>
      <c r="B98" s="87"/>
      <c r="C98" s="88"/>
      <c r="D98" s="89" t="s">
        <v>81</v>
      </c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117"/>
      <c r="AJ98" s="20">
        <f t="shared" si="12"/>
        <v>0</v>
      </c>
    </row>
    <row r="99" ht="24.0" customHeight="1">
      <c r="A99" s="1"/>
      <c r="B99" s="120"/>
      <c r="C99" s="88"/>
      <c r="D99" s="69" t="s">
        <v>83</v>
      </c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9"/>
      <c r="AC99" s="49"/>
      <c r="AD99" s="114"/>
      <c r="AE99" s="114"/>
      <c r="AF99" s="114"/>
      <c r="AG99" s="114"/>
      <c r="AH99" s="114"/>
      <c r="AI99" s="114"/>
      <c r="AJ99" s="20">
        <f t="shared" si="12"/>
        <v>0</v>
      </c>
    </row>
    <row r="100" ht="27.0" customHeight="1">
      <c r="A100" s="1"/>
      <c r="B100" s="183"/>
      <c r="C100" s="88"/>
      <c r="D100" s="89" t="s">
        <v>94</v>
      </c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D100" s="49"/>
      <c r="AE100" s="49"/>
      <c r="AF100" s="49"/>
      <c r="AG100" s="49"/>
      <c r="AH100" s="49"/>
      <c r="AI100" s="49"/>
      <c r="AJ100" s="20">
        <f t="shared" si="12"/>
        <v>0</v>
      </c>
    </row>
    <row r="101" ht="24.0" customHeight="1">
      <c r="A101" s="1"/>
      <c r="B101" s="183" t="s">
        <v>129</v>
      </c>
      <c r="C101" s="88"/>
      <c r="D101" s="69" t="s">
        <v>95</v>
      </c>
      <c r="E101" s="184">
        <v>1.0</v>
      </c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7"/>
      <c r="AI101" s="117"/>
      <c r="AJ101" s="20">
        <f t="shared" si="12"/>
        <v>1</v>
      </c>
    </row>
    <row r="102" ht="24.0" customHeight="1">
      <c r="A102" s="1"/>
      <c r="B102" s="120"/>
      <c r="C102" s="88"/>
      <c r="D102" s="89" t="s">
        <v>85</v>
      </c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20">
        <f t="shared" si="12"/>
        <v>0</v>
      </c>
    </row>
    <row r="103" ht="28.5" customHeight="1">
      <c r="A103" s="1"/>
      <c r="B103" s="183" t="s">
        <v>130</v>
      </c>
      <c r="C103" s="88"/>
      <c r="D103" s="69" t="s">
        <v>101</v>
      </c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84">
        <v>1.0</v>
      </c>
      <c r="AD103" s="114"/>
      <c r="AE103" s="114"/>
      <c r="AF103" s="114"/>
      <c r="AG103" s="114"/>
      <c r="AH103" s="114"/>
      <c r="AI103" s="117"/>
      <c r="AJ103" s="20">
        <f t="shared" si="12"/>
        <v>1</v>
      </c>
    </row>
    <row r="104" ht="24.0" customHeight="1">
      <c r="A104" s="1"/>
      <c r="B104" s="120"/>
      <c r="C104" s="88"/>
      <c r="D104" s="69" t="s">
        <v>101</v>
      </c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7"/>
      <c r="AJ104" s="20">
        <f t="shared" si="12"/>
        <v>0</v>
      </c>
    </row>
    <row r="105" ht="24.0" customHeight="1">
      <c r="A105" s="1"/>
      <c r="B105" s="120"/>
      <c r="C105" s="88"/>
      <c r="D105" s="89" t="s">
        <v>88</v>
      </c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20">
        <f t="shared" si="12"/>
        <v>0</v>
      </c>
    </row>
    <row r="106" ht="24.0" customHeight="1">
      <c r="A106" s="1"/>
      <c r="B106" s="120"/>
      <c r="C106" s="88"/>
      <c r="D106" s="69" t="s">
        <v>90</v>
      </c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7"/>
      <c r="AJ106" s="20">
        <f t="shared" si="12"/>
        <v>0</v>
      </c>
    </row>
    <row r="107" ht="24.0" customHeight="1">
      <c r="A107" s="1"/>
      <c r="B107" s="120"/>
      <c r="C107" s="88"/>
      <c r="D107" s="89" t="s">
        <v>106</v>
      </c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20">
        <f t="shared" si="12"/>
        <v>0</v>
      </c>
    </row>
    <row r="108" ht="24.0" customHeight="1">
      <c r="A108" s="1"/>
      <c r="B108" s="120"/>
      <c r="C108" s="88"/>
      <c r="D108" s="69" t="s">
        <v>110</v>
      </c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20">
        <f t="shared" si="12"/>
        <v>0</v>
      </c>
    </row>
    <row r="109" ht="24.0" customHeight="1">
      <c r="A109" s="1"/>
      <c r="B109" s="183" t="s">
        <v>131</v>
      </c>
      <c r="C109" s="88"/>
      <c r="D109" s="89" t="s">
        <v>115</v>
      </c>
      <c r="E109" s="90"/>
      <c r="F109" s="90"/>
      <c r="G109" s="90"/>
      <c r="H109" s="90"/>
      <c r="I109" s="90"/>
      <c r="J109" s="90"/>
      <c r="K109" s="90"/>
      <c r="L109" s="90"/>
      <c r="M109" s="185">
        <v>2.0</v>
      </c>
      <c r="N109" s="90"/>
      <c r="O109" s="90"/>
      <c r="P109" s="90"/>
      <c r="Q109" s="90"/>
      <c r="R109" s="90"/>
      <c r="S109" s="90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122"/>
      <c r="AJ109" s="20">
        <f t="shared" si="12"/>
        <v>2</v>
      </c>
    </row>
    <row r="110" ht="24.0" customHeight="1">
      <c r="A110" s="1"/>
      <c r="B110" s="123"/>
      <c r="C110" s="92"/>
      <c r="D110" s="116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117"/>
      <c r="AJ110" s="20">
        <f t="shared" si="12"/>
        <v>0</v>
      </c>
    </row>
    <row r="111" ht="24.0" customHeight="1">
      <c r="A111" s="1"/>
      <c r="B111" s="124"/>
      <c r="C111" s="94"/>
      <c r="D111" s="1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09"/>
    </row>
    <row r="112" ht="24.0" customHeight="1">
      <c r="A112" s="1"/>
      <c r="B112" s="126"/>
      <c r="C112" s="94"/>
      <c r="D112" s="1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"/>
    </row>
    <row r="113" ht="24.0" customHeight="1">
      <c r="A113" s="1"/>
      <c r="B113" s="126"/>
      <c r="C113" s="94"/>
      <c r="D113" s="1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"/>
    </row>
    <row r="114" ht="24.0" customHeight="1">
      <c r="A114" s="1"/>
      <c r="B114" s="126"/>
      <c r="C114" s="94"/>
      <c r="D114" s="1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"/>
    </row>
    <row r="115" ht="24.0" customHeight="1">
      <c r="A115" s="1"/>
      <c r="B115" s="126"/>
      <c r="C115" s="94"/>
      <c r="D115" s="1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"/>
    </row>
    <row r="116" ht="24.0" customHeight="1">
      <c r="A116" s="1"/>
      <c r="B116" s="126"/>
      <c r="C116" s="94"/>
      <c r="D116" s="1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"/>
    </row>
    <row r="117" ht="24.0" customHeight="1">
      <c r="A117" s="1"/>
      <c r="B117" s="126"/>
      <c r="C117" s="94"/>
      <c r="D117" s="1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"/>
    </row>
    <row r="118" ht="24.0" customHeight="1">
      <c r="A118" s="1"/>
      <c r="B118" s="126"/>
      <c r="C118" s="94"/>
      <c r="D118" s="1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"/>
    </row>
    <row r="119" ht="24.0" customHeight="1">
      <c r="A119" s="1"/>
      <c r="B119" s="126"/>
      <c r="C119" s="94"/>
      <c r="D119" s="1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"/>
    </row>
    <row r="120" ht="24.0" customHeight="1">
      <c r="A120" s="1"/>
      <c r="B120" s="126"/>
      <c r="C120" s="94"/>
      <c r="D120" s="1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"/>
    </row>
    <row r="121" ht="24.0" customHeight="1">
      <c r="A121" s="1"/>
      <c r="B121" s="126"/>
      <c r="C121" s="94"/>
      <c r="D121" s="1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"/>
    </row>
    <row r="122" ht="24.0" customHeight="1">
      <c r="A122" s="1"/>
      <c r="B122" s="126"/>
      <c r="C122" s="94"/>
      <c r="D122" s="1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"/>
    </row>
    <row r="123" ht="24.0" customHeight="1">
      <c r="A123" s="1"/>
      <c r="B123" s="126"/>
      <c r="C123" s="94"/>
      <c r="D123" s="1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"/>
    </row>
    <row r="124" ht="24.0" customHeight="1">
      <c r="A124" s="1"/>
      <c r="B124" s="126"/>
      <c r="C124" s="94"/>
      <c r="D124" s="1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"/>
    </row>
    <row r="125" ht="24.0" customHeight="1">
      <c r="A125" s="1"/>
      <c r="B125" s="126"/>
      <c r="C125" s="94"/>
      <c r="D125" s="1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"/>
    </row>
    <row r="126" ht="24.0" customHeight="1">
      <c r="A126" s="1"/>
      <c r="B126" s="126"/>
      <c r="C126" s="94"/>
      <c r="D126" s="1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"/>
    </row>
    <row r="127" ht="24.0" customHeight="1">
      <c r="A127" s="1"/>
      <c r="B127" s="126"/>
      <c r="C127" s="94"/>
      <c r="D127" s="1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"/>
    </row>
    <row r="128" ht="24.0" customHeight="1">
      <c r="A128" s="1"/>
      <c r="B128" s="126"/>
      <c r="C128" s="94"/>
      <c r="D128" s="1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"/>
    </row>
    <row r="129" ht="24.0" customHeight="1">
      <c r="A129" s="1"/>
      <c r="B129" s="126"/>
      <c r="C129" s="94"/>
      <c r="D129" s="1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"/>
    </row>
    <row r="130" ht="24.0" customHeight="1">
      <c r="A130" s="1"/>
      <c r="B130" s="126"/>
      <c r="C130" s="94"/>
      <c r="D130" s="1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"/>
    </row>
    <row r="131" ht="24.0" customHeight="1">
      <c r="A131" s="1"/>
      <c r="B131" s="126"/>
      <c r="C131" s="94"/>
      <c r="D131" s="1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"/>
    </row>
    <row r="132" ht="24.0" customHeight="1">
      <c r="A132" s="1"/>
      <c r="B132" s="126"/>
      <c r="C132" s="94"/>
      <c r="D132" s="1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"/>
    </row>
    <row r="133" ht="24.0" customHeight="1">
      <c r="A133" s="1"/>
      <c r="B133" s="126"/>
      <c r="C133" s="94"/>
      <c r="D133" s="1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"/>
    </row>
    <row r="134" ht="24.0" customHeight="1">
      <c r="A134" s="1"/>
      <c r="B134" s="126"/>
      <c r="C134" s="94"/>
      <c r="D134" s="1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"/>
    </row>
    <row r="135" ht="24.0" customHeight="1">
      <c r="A135" s="1"/>
      <c r="B135" s="126"/>
      <c r="C135" s="94"/>
      <c r="D135" s="1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"/>
    </row>
    <row r="136" ht="24.0" customHeight="1">
      <c r="A136" s="1"/>
      <c r="B136" s="126"/>
      <c r="C136" s="94"/>
      <c r="D136" s="1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"/>
    </row>
    <row r="137" ht="24.0" customHeight="1">
      <c r="A137" s="1"/>
      <c r="B137" s="126"/>
      <c r="C137" s="94"/>
      <c r="D137" s="1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"/>
    </row>
    <row r="138" ht="24.0" customHeight="1">
      <c r="A138" s="1"/>
      <c r="B138" s="126"/>
      <c r="C138" s="94"/>
      <c r="D138" s="1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"/>
    </row>
    <row r="139" ht="24.0" customHeight="1">
      <c r="A139" s="1"/>
      <c r="B139" s="126"/>
      <c r="C139" s="94"/>
      <c r="D139" s="1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"/>
    </row>
    <row r="140" ht="24.0" customHeight="1">
      <c r="A140" s="1"/>
      <c r="B140" s="126"/>
      <c r="C140" s="94"/>
      <c r="D140" s="1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"/>
    </row>
    <row r="141" ht="24.0" customHeight="1">
      <c r="A141" s="1"/>
      <c r="B141" s="126"/>
      <c r="C141" s="94"/>
      <c r="D141" s="1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"/>
    </row>
    <row r="142" ht="24.0" customHeight="1">
      <c r="A142" s="1"/>
      <c r="B142" s="126"/>
      <c r="C142" s="94"/>
      <c r="D142" s="1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"/>
    </row>
    <row r="143" ht="24.0" customHeight="1">
      <c r="A143" s="1"/>
      <c r="B143" s="126"/>
      <c r="C143" s="94"/>
      <c r="D143" s="1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"/>
    </row>
    <row r="144" ht="24.0" customHeight="1">
      <c r="A144" s="1"/>
      <c r="B144" s="126"/>
      <c r="C144" s="94"/>
      <c r="D144" s="1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"/>
    </row>
    <row r="145" ht="24.0" customHeight="1">
      <c r="A145" s="1"/>
      <c r="B145" s="126"/>
      <c r="C145" s="94"/>
      <c r="D145" s="1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"/>
    </row>
    <row r="146" ht="24.0" customHeight="1">
      <c r="A146" s="1"/>
      <c r="B146" s="126"/>
      <c r="C146" s="94"/>
      <c r="D146" s="1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"/>
    </row>
    <row r="147" ht="24.0" customHeight="1">
      <c r="A147" s="1"/>
      <c r="B147" s="126"/>
      <c r="C147" s="94"/>
      <c r="D147" s="1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"/>
    </row>
    <row r="148" ht="24.0" customHeight="1">
      <c r="A148" s="1"/>
      <c r="B148" s="126"/>
      <c r="C148" s="94"/>
      <c r="D148" s="1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"/>
    </row>
    <row r="149" ht="24.0" customHeight="1">
      <c r="A149" s="1"/>
      <c r="B149" s="126"/>
      <c r="C149" s="94"/>
      <c r="D149" s="1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"/>
    </row>
    <row r="150" ht="24.0" customHeight="1">
      <c r="A150" s="1"/>
      <c r="B150" s="126"/>
      <c r="C150" s="94"/>
      <c r="D150" s="1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"/>
    </row>
    <row r="151" ht="24.0" customHeight="1">
      <c r="A151" s="1"/>
      <c r="B151" s="126"/>
      <c r="C151" s="94"/>
      <c r="D151" s="1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"/>
    </row>
    <row r="152" ht="24.0" customHeight="1">
      <c r="A152" s="1"/>
      <c r="B152" s="126"/>
      <c r="C152" s="94"/>
      <c r="D152" s="1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"/>
    </row>
    <row r="153" ht="24.0" customHeight="1">
      <c r="A153" s="1"/>
      <c r="B153" s="126"/>
      <c r="C153" s="94"/>
      <c r="D153" s="1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"/>
    </row>
    <row r="154" ht="24.0" customHeight="1">
      <c r="A154" s="1"/>
      <c r="B154" s="126"/>
      <c r="C154" s="94"/>
      <c r="D154" s="1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"/>
    </row>
    <row r="155" ht="24.0" customHeight="1">
      <c r="A155" s="1"/>
      <c r="B155" s="126"/>
      <c r="C155" s="94"/>
      <c r="D155" s="1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"/>
    </row>
    <row r="156" ht="24.0" customHeight="1">
      <c r="A156" s="1"/>
      <c r="B156" s="126"/>
      <c r="C156" s="94"/>
      <c r="D156" s="1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"/>
    </row>
    <row r="157" ht="24.0" customHeight="1">
      <c r="A157" s="1"/>
      <c r="B157" s="126"/>
      <c r="C157" s="94"/>
      <c r="D157" s="1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"/>
    </row>
    <row r="158" ht="24.0" customHeight="1">
      <c r="A158" s="1"/>
      <c r="B158" s="126"/>
      <c r="C158" s="94"/>
      <c r="D158" s="1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"/>
    </row>
    <row r="159" ht="24.0" customHeight="1">
      <c r="A159" s="1"/>
      <c r="B159" s="126"/>
      <c r="C159" s="94"/>
      <c r="D159" s="1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"/>
    </row>
    <row r="160" ht="24.0" customHeight="1">
      <c r="A160" s="1"/>
      <c r="B160" s="126"/>
      <c r="C160" s="94"/>
      <c r="D160" s="1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"/>
    </row>
    <row r="161" ht="24.0" customHeight="1">
      <c r="A161" s="1"/>
      <c r="B161" s="126"/>
      <c r="C161" s="94"/>
      <c r="D161" s="1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"/>
    </row>
    <row r="162" ht="24.0" customHeight="1">
      <c r="A162" s="1"/>
      <c r="B162" s="126"/>
      <c r="C162" s="94"/>
      <c r="D162" s="1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"/>
    </row>
    <row r="163" ht="24.0" customHeight="1">
      <c r="A163" s="1"/>
      <c r="B163" s="126"/>
      <c r="C163" s="94"/>
      <c r="D163" s="1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"/>
    </row>
    <row r="164" ht="24.0" customHeight="1">
      <c r="A164" s="1"/>
      <c r="B164" s="126"/>
      <c r="C164" s="94"/>
      <c r="D164" s="1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"/>
    </row>
    <row r="165" ht="24.0" customHeight="1">
      <c r="A165" s="1"/>
      <c r="B165" s="126"/>
      <c r="C165" s="94"/>
      <c r="D165" s="1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"/>
    </row>
    <row r="166" ht="24.0" customHeight="1">
      <c r="A166" s="1"/>
      <c r="B166" s="126"/>
      <c r="C166" s="94"/>
      <c r="D166" s="1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"/>
    </row>
    <row r="167" ht="24.0" customHeight="1">
      <c r="A167" s="1"/>
      <c r="B167" s="126"/>
      <c r="C167" s="94"/>
      <c r="D167" s="1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"/>
    </row>
    <row r="168" ht="24.0" customHeight="1">
      <c r="A168" s="1"/>
      <c r="B168" s="126"/>
      <c r="C168" s="94"/>
      <c r="D168" s="1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"/>
    </row>
    <row r="169" ht="24.0" customHeight="1">
      <c r="A169" s="1"/>
      <c r="B169" s="126"/>
      <c r="C169" s="94"/>
      <c r="D169" s="1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"/>
    </row>
    <row r="170" ht="24.0" customHeight="1">
      <c r="A170" s="1"/>
      <c r="B170" s="126"/>
      <c r="C170" s="94"/>
      <c r="D170" s="1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"/>
    </row>
    <row r="171" ht="24.0" customHeight="1">
      <c r="A171" s="1"/>
      <c r="B171" s="126"/>
      <c r="C171" s="94"/>
      <c r="D171" s="1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"/>
    </row>
    <row r="172" ht="24.0" customHeight="1">
      <c r="A172" s="1"/>
      <c r="B172" s="126"/>
      <c r="C172" s="94"/>
      <c r="D172" s="1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"/>
    </row>
    <row r="173" ht="24.0" customHeight="1">
      <c r="A173" s="1"/>
      <c r="B173" s="126"/>
      <c r="C173" s="94"/>
      <c r="D173" s="1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"/>
    </row>
    <row r="174" ht="24.0" customHeight="1">
      <c r="A174" s="1"/>
      <c r="B174" s="126"/>
      <c r="C174" s="94"/>
      <c r="D174" s="1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"/>
    </row>
    <row r="175" ht="24.0" customHeight="1">
      <c r="A175" s="1"/>
      <c r="B175" s="126"/>
      <c r="C175" s="94"/>
      <c r="D175" s="1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"/>
    </row>
    <row r="176" ht="24.0" customHeight="1">
      <c r="A176" s="1"/>
      <c r="B176" s="126"/>
      <c r="C176" s="94"/>
      <c r="D176" s="1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"/>
    </row>
    <row r="177" ht="24.0" customHeight="1">
      <c r="A177" s="1"/>
      <c r="B177" s="126"/>
      <c r="C177" s="94"/>
      <c r="D177" s="1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"/>
    </row>
    <row r="178" ht="24.0" customHeight="1">
      <c r="A178" s="1"/>
      <c r="B178" s="126"/>
      <c r="C178" s="94"/>
      <c r="D178" s="1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"/>
    </row>
    <row r="179" ht="24.0" customHeight="1">
      <c r="A179" s="1"/>
      <c r="B179" s="126"/>
      <c r="C179" s="94"/>
      <c r="D179" s="1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"/>
    </row>
    <row r="180" ht="24.0" customHeight="1">
      <c r="A180" s="1"/>
      <c r="B180" s="126"/>
      <c r="C180" s="94"/>
      <c r="D180" s="1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"/>
    </row>
    <row r="181" ht="24.0" customHeight="1">
      <c r="A181" s="1"/>
      <c r="B181" s="126"/>
      <c r="C181" s="94"/>
      <c r="D181" s="1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"/>
    </row>
    <row r="182" ht="24.0" customHeight="1">
      <c r="A182" s="1"/>
      <c r="B182" s="126"/>
      <c r="C182" s="94"/>
      <c r="D182" s="1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"/>
    </row>
    <row r="183" ht="24.0" customHeight="1">
      <c r="A183" s="1"/>
      <c r="B183" s="126"/>
      <c r="C183" s="94"/>
      <c r="D183" s="1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"/>
    </row>
    <row r="184" ht="24.0" customHeight="1">
      <c r="A184" s="1"/>
      <c r="B184" s="126"/>
      <c r="C184" s="94"/>
      <c r="D184" s="1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"/>
    </row>
    <row r="185" ht="24.0" customHeight="1">
      <c r="A185" s="1"/>
      <c r="B185" s="126"/>
      <c r="C185" s="94"/>
      <c r="D185" s="1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"/>
    </row>
    <row r="186" ht="24.0" customHeight="1">
      <c r="A186" s="1"/>
      <c r="B186" s="126"/>
      <c r="C186" s="94"/>
      <c r="D186" s="1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"/>
    </row>
    <row r="187" ht="24.0" customHeight="1">
      <c r="A187" s="1"/>
      <c r="B187" s="126"/>
      <c r="C187" s="94"/>
      <c r="D187" s="1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"/>
    </row>
    <row r="188" ht="24.0" customHeight="1">
      <c r="A188" s="1"/>
      <c r="B188" s="126"/>
      <c r="C188" s="94"/>
      <c r="D188" s="1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"/>
    </row>
    <row r="189" ht="24.0" customHeight="1">
      <c r="A189" s="1"/>
      <c r="B189" s="126"/>
      <c r="C189" s="94"/>
      <c r="D189" s="1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"/>
    </row>
    <row r="190" ht="24.0" customHeight="1">
      <c r="A190" s="1"/>
      <c r="B190" s="126"/>
      <c r="C190" s="94"/>
      <c r="D190" s="1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"/>
    </row>
    <row r="191" ht="24.0" customHeight="1">
      <c r="A191" s="1"/>
      <c r="B191" s="126"/>
      <c r="C191" s="94"/>
      <c r="D191" s="1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"/>
    </row>
    <row r="192" ht="24.0" customHeight="1">
      <c r="A192" s="1"/>
      <c r="B192" s="126"/>
      <c r="C192" s="94"/>
      <c r="D192" s="1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"/>
    </row>
    <row r="193" ht="24.0" customHeight="1">
      <c r="A193" s="1"/>
      <c r="B193" s="126"/>
      <c r="C193" s="94"/>
      <c r="D193" s="1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"/>
    </row>
    <row r="194" ht="24.0" customHeight="1">
      <c r="A194" s="1"/>
      <c r="B194" s="126"/>
      <c r="C194" s="94"/>
      <c r="D194" s="1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"/>
    </row>
    <row r="195" ht="24.0" customHeight="1">
      <c r="A195" s="1"/>
      <c r="B195" s="126"/>
      <c r="C195" s="94"/>
      <c r="D195" s="1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"/>
    </row>
    <row r="196" ht="24.0" customHeight="1">
      <c r="A196" s="1"/>
      <c r="B196" s="126"/>
      <c r="C196" s="94"/>
      <c r="D196" s="1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"/>
    </row>
    <row r="197" ht="24.0" customHeight="1">
      <c r="A197" s="1"/>
      <c r="B197" s="126"/>
      <c r="C197" s="94"/>
      <c r="D197" s="1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"/>
    </row>
    <row r="198" ht="24.0" customHeight="1">
      <c r="A198" s="1"/>
      <c r="B198" s="126"/>
      <c r="C198" s="94"/>
      <c r="D198" s="1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"/>
    </row>
    <row r="199" ht="24.0" customHeight="1">
      <c r="A199" s="1"/>
      <c r="B199" s="126"/>
      <c r="C199" s="94"/>
      <c r="D199" s="1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"/>
    </row>
    <row r="200" ht="24.0" customHeight="1">
      <c r="A200" s="1"/>
      <c r="B200" s="126"/>
      <c r="C200" s="94"/>
      <c r="D200" s="1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"/>
    </row>
    <row r="201" ht="24.0" customHeight="1">
      <c r="A201" s="1"/>
      <c r="B201" s="126"/>
      <c r="C201" s="94"/>
      <c r="D201" s="1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"/>
    </row>
    <row r="202" ht="24.0" customHeight="1">
      <c r="A202" s="1"/>
      <c r="B202" s="126"/>
      <c r="C202" s="94"/>
      <c r="D202" s="1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"/>
    </row>
    <row r="203" ht="24.0" customHeight="1">
      <c r="A203" s="1"/>
      <c r="B203" s="126"/>
      <c r="C203" s="94"/>
      <c r="D203" s="1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"/>
    </row>
    <row r="204" ht="24.0" customHeight="1">
      <c r="A204" s="1"/>
      <c r="B204" s="126"/>
      <c r="C204" s="94"/>
      <c r="D204" s="1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"/>
    </row>
    <row r="205" ht="24.0" customHeight="1">
      <c r="A205" s="1"/>
      <c r="B205" s="126"/>
      <c r="C205" s="94"/>
      <c r="D205" s="1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"/>
    </row>
    <row r="206" ht="24.0" customHeight="1">
      <c r="A206" s="1"/>
      <c r="B206" s="126"/>
      <c r="C206" s="94"/>
      <c r="D206" s="1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"/>
    </row>
    <row r="207" ht="24.0" customHeight="1">
      <c r="A207" s="1"/>
      <c r="B207" s="126"/>
      <c r="C207" s="94"/>
      <c r="D207" s="1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"/>
    </row>
    <row r="208" ht="24.0" customHeight="1">
      <c r="A208" s="1"/>
      <c r="B208" s="126"/>
      <c r="C208" s="94"/>
      <c r="D208" s="1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"/>
    </row>
    <row r="209" ht="24.0" customHeight="1">
      <c r="A209" s="1"/>
      <c r="B209" s="126"/>
      <c r="C209" s="94"/>
      <c r="D209" s="1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"/>
    </row>
    <row r="210" ht="24.0" customHeight="1">
      <c r="A210" s="1"/>
      <c r="B210" s="126"/>
      <c r="C210" s="94"/>
      <c r="D210" s="1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"/>
    </row>
    <row r="211" ht="24.0" customHeight="1">
      <c r="A211" s="1"/>
      <c r="B211" s="126"/>
      <c r="C211" s="94"/>
      <c r="D211" s="1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"/>
    </row>
    <row r="212" ht="24.0" customHeight="1">
      <c r="A212" s="1"/>
      <c r="B212" s="126"/>
      <c r="C212" s="94"/>
      <c r="D212" s="1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"/>
    </row>
    <row r="213" ht="24.0" customHeight="1">
      <c r="A213" s="1"/>
      <c r="B213" s="126"/>
      <c r="C213" s="94"/>
      <c r="D213" s="1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"/>
    </row>
    <row r="214" ht="24.0" customHeight="1">
      <c r="A214" s="1"/>
      <c r="B214" s="126"/>
      <c r="C214" s="94"/>
      <c r="D214" s="1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"/>
    </row>
    <row r="215" ht="24.0" customHeight="1">
      <c r="A215" s="1"/>
      <c r="B215" s="126"/>
      <c r="C215" s="94"/>
      <c r="D215" s="1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"/>
    </row>
    <row r="216" ht="24.0" customHeight="1">
      <c r="A216" s="1"/>
      <c r="B216" s="126"/>
      <c r="C216" s="94"/>
      <c r="D216" s="1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"/>
    </row>
    <row r="217" ht="24.0" customHeight="1">
      <c r="A217" s="1"/>
      <c r="B217" s="126"/>
      <c r="C217" s="94"/>
      <c r="D217" s="1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"/>
    </row>
    <row r="218" ht="24.0" customHeight="1">
      <c r="A218" s="1"/>
      <c r="B218" s="126"/>
      <c r="C218" s="94"/>
      <c r="D218" s="1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"/>
    </row>
    <row r="219" ht="24.0" customHeight="1">
      <c r="A219" s="1"/>
      <c r="B219" s="126"/>
      <c r="C219" s="94"/>
      <c r="D219" s="1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"/>
    </row>
    <row r="220" ht="24.0" customHeight="1">
      <c r="A220" s="1"/>
      <c r="B220" s="126"/>
      <c r="C220" s="94"/>
      <c r="D220" s="1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"/>
    </row>
    <row r="221" ht="24.0" customHeight="1">
      <c r="A221" s="1"/>
      <c r="B221" s="126"/>
      <c r="C221" s="94"/>
      <c r="D221" s="1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"/>
    </row>
    <row r="222" ht="24.0" customHeight="1">
      <c r="A222" s="1"/>
      <c r="B222" s="126"/>
      <c r="C222" s="94"/>
      <c r="D222" s="1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"/>
    </row>
    <row r="223" ht="24.0" customHeight="1">
      <c r="A223" s="1"/>
      <c r="B223" s="126"/>
      <c r="C223" s="94"/>
      <c r="D223" s="1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"/>
    </row>
    <row r="224" ht="24.0" customHeight="1">
      <c r="A224" s="1"/>
      <c r="B224" s="126"/>
      <c r="C224" s="94"/>
      <c r="D224" s="1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"/>
    </row>
    <row r="225" ht="24.0" customHeight="1">
      <c r="A225" s="1"/>
      <c r="B225" s="126"/>
      <c r="C225" s="94"/>
      <c r="D225" s="1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"/>
    </row>
    <row r="226" ht="24.0" customHeight="1">
      <c r="A226" s="1"/>
      <c r="B226" s="126"/>
      <c r="C226" s="94"/>
      <c r="D226" s="1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"/>
    </row>
    <row r="227" ht="24.0" customHeight="1">
      <c r="A227" s="1"/>
      <c r="B227" s="126"/>
      <c r="C227" s="94"/>
      <c r="D227" s="1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"/>
    </row>
    <row r="228" ht="24.0" customHeight="1">
      <c r="A228" s="1"/>
      <c r="B228" s="126"/>
      <c r="C228" s="94"/>
      <c r="D228" s="1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"/>
    </row>
    <row r="229" ht="24.0" customHeight="1">
      <c r="A229" s="1"/>
      <c r="B229" s="126"/>
      <c r="C229" s="94"/>
      <c r="D229" s="1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"/>
    </row>
    <row r="230" ht="24.0" customHeight="1">
      <c r="A230" s="1"/>
      <c r="B230" s="126"/>
      <c r="C230" s="94"/>
      <c r="D230" s="1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"/>
    </row>
    <row r="231" ht="24.0" customHeight="1">
      <c r="A231" s="1"/>
      <c r="B231" s="126"/>
      <c r="C231" s="94"/>
      <c r="D231" s="1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"/>
    </row>
    <row r="232" ht="24.0" customHeight="1">
      <c r="A232" s="1"/>
      <c r="B232" s="126"/>
      <c r="C232" s="94"/>
      <c r="D232" s="1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"/>
    </row>
    <row r="233" ht="24.0" customHeight="1">
      <c r="A233" s="1"/>
      <c r="B233" s="126"/>
      <c r="C233" s="94"/>
      <c r="D233" s="1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"/>
    </row>
    <row r="234" ht="24.0" customHeight="1">
      <c r="A234" s="1"/>
      <c r="B234" s="126"/>
      <c r="C234" s="94"/>
      <c r="D234" s="1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"/>
    </row>
    <row r="235" ht="24.0" customHeight="1">
      <c r="A235" s="1"/>
      <c r="B235" s="126"/>
      <c r="C235" s="94"/>
      <c r="D235" s="1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"/>
    </row>
    <row r="236" ht="24.0" customHeight="1">
      <c r="A236" s="1"/>
      <c r="B236" s="126"/>
      <c r="C236" s="94"/>
      <c r="D236" s="1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"/>
    </row>
    <row r="237" ht="24.0" customHeight="1">
      <c r="A237" s="1"/>
      <c r="B237" s="126"/>
      <c r="C237" s="94"/>
      <c r="D237" s="1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"/>
    </row>
    <row r="238" ht="24.0" customHeight="1">
      <c r="A238" s="1"/>
      <c r="B238" s="126"/>
      <c r="C238" s="94"/>
      <c r="D238" s="1"/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"/>
    </row>
    <row r="239" ht="24.0" customHeight="1">
      <c r="A239" s="1"/>
      <c r="B239" s="126"/>
      <c r="C239" s="94"/>
      <c r="D239" s="1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"/>
    </row>
    <row r="240" ht="24.0" customHeight="1">
      <c r="A240" s="1"/>
      <c r="B240" s="126"/>
      <c r="C240" s="94"/>
      <c r="D240" s="1"/>
      <c r="E240" s="125"/>
      <c r="F240" s="125"/>
      <c r="G240" s="125"/>
      <c r="H240" s="125"/>
      <c r="I240" s="125"/>
      <c r="J240" s="125"/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/>
      <c r="AJ240" s="1"/>
    </row>
    <row r="241" ht="24.0" customHeight="1">
      <c r="A241" s="1"/>
      <c r="B241" s="126"/>
      <c r="C241" s="94"/>
      <c r="D241" s="1"/>
      <c r="E241" s="125"/>
      <c r="F241" s="125"/>
      <c r="G241" s="125"/>
      <c r="H241" s="125"/>
      <c r="I241" s="125"/>
      <c r="J241" s="125"/>
      <c r="K241" s="125"/>
      <c r="L241" s="125"/>
      <c r="M241" s="125"/>
      <c r="N241" s="125"/>
      <c r="O241" s="125"/>
      <c r="P241" s="125"/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  <c r="AJ241" s="1"/>
    </row>
    <row r="242" ht="24.0" customHeight="1">
      <c r="A242" s="1"/>
      <c r="B242" s="126"/>
      <c r="C242" s="94"/>
      <c r="D242" s="1"/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"/>
    </row>
    <row r="243" ht="24.0" customHeight="1">
      <c r="A243" s="1"/>
      <c r="B243" s="126"/>
      <c r="C243" s="94"/>
      <c r="D243" s="1"/>
      <c r="E243" s="125"/>
      <c r="F243" s="125"/>
      <c r="G243" s="125"/>
      <c r="H243" s="125"/>
      <c r="I243" s="125"/>
      <c r="J243" s="125"/>
      <c r="K243" s="125"/>
      <c r="L243" s="125"/>
      <c r="M243" s="125"/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  <c r="AJ243" s="1"/>
    </row>
    <row r="244" ht="24.0" customHeight="1">
      <c r="A244" s="1"/>
      <c r="B244" s="126"/>
      <c r="C244" s="94"/>
      <c r="D244" s="1"/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"/>
    </row>
    <row r="245" ht="24.0" customHeight="1">
      <c r="A245" s="1"/>
      <c r="B245" s="126"/>
      <c r="C245" s="94"/>
      <c r="D245" s="1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"/>
    </row>
    <row r="246" ht="24.0" customHeight="1">
      <c r="A246" s="1"/>
      <c r="B246" s="126"/>
      <c r="C246" s="94"/>
      <c r="D246" s="1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"/>
    </row>
    <row r="247" ht="24.0" customHeight="1">
      <c r="A247" s="1"/>
      <c r="B247" s="126"/>
      <c r="C247" s="94"/>
      <c r="D247" s="1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"/>
    </row>
    <row r="248" ht="24.0" customHeight="1">
      <c r="A248" s="1"/>
      <c r="B248" s="126"/>
      <c r="C248" s="94"/>
      <c r="D248" s="1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"/>
    </row>
    <row r="249" ht="24.0" customHeight="1">
      <c r="A249" s="1"/>
      <c r="B249" s="126"/>
      <c r="C249" s="94"/>
      <c r="D249" s="1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125"/>
      <c r="P249" s="125"/>
      <c r="Q249" s="125"/>
      <c r="R249" s="125"/>
      <c r="S249" s="125"/>
      <c r="T249" s="125"/>
      <c r="U249" s="125"/>
      <c r="V249" s="125"/>
      <c r="W249" s="125"/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"/>
    </row>
    <row r="250" ht="24.0" customHeight="1">
      <c r="A250" s="1"/>
      <c r="B250" s="126"/>
      <c r="C250" s="94"/>
      <c r="D250" s="1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"/>
    </row>
    <row r="251" ht="24.0" customHeight="1">
      <c r="A251" s="1"/>
      <c r="B251" s="126"/>
      <c r="C251" s="94"/>
      <c r="D251" s="1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"/>
    </row>
    <row r="252" ht="24.0" customHeight="1">
      <c r="A252" s="1"/>
      <c r="B252" s="126"/>
      <c r="C252" s="94"/>
      <c r="D252" s="1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"/>
    </row>
    <row r="253" ht="24.0" customHeight="1">
      <c r="A253" s="1"/>
      <c r="B253" s="126"/>
      <c r="C253" s="94"/>
      <c r="D253" s="1"/>
      <c r="E253" s="125"/>
      <c r="F253" s="125"/>
      <c r="G253" s="125"/>
      <c r="H253" s="125"/>
      <c r="I253" s="125"/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"/>
    </row>
    <row r="254" ht="24.0" customHeight="1">
      <c r="A254" s="1"/>
      <c r="B254" s="126"/>
      <c r="C254" s="94"/>
      <c r="D254" s="1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"/>
    </row>
    <row r="255" ht="24.0" customHeight="1">
      <c r="A255" s="1"/>
      <c r="B255" s="126"/>
      <c r="C255" s="94"/>
      <c r="D255" s="1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"/>
    </row>
    <row r="256" ht="24.0" customHeight="1">
      <c r="A256" s="1"/>
      <c r="B256" s="126"/>
      <c r="C256" s="94"/>
      <c r="D256" s="1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125"/>
      <c r="AC256" s="125"/>
      <c r="AD256" s="125"/>
      <c r="AE256" s="125"/>
      <c r="AF256" s="125"/>
      <c r="AG256" s="125"/>
      <c r="AH256" s="125"/>
      <c r="AI256" s="125"/>
      <c r="AJ256" s="1"/>
    </row>
    <row r="257" ht="24.0" customHeight="1">
      <c r="A257" s="1"/>
      <c r="B257" s="126"/>
      <c r="C257" s="94"/>
      <c r="D257" s="1"/>
      <c r="E257" s="125"/>
      <c r="F257" s="125"/>
      <c r="G257" s="125"/>
      <c r="H257" s="125"/>
      <c r="I257" s="125"/>
      <c r="J257" s="125"/>
      <c r="K257" s="125"/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/>
      <c r="Z257" s="125"/>
      <c r="AA257" s="125"/>
      <c r="AB257" s="125"/>
      <c r="AC257" s="125"/>
      <c r="AD257" s="125"/>
      <c r="AE257" s="125"/>
      <c r="AF257" s="125"/>
      <c r="AG257" s="125"/>
      <c r="AH257" s="125"/>
      <c r="AI257" s="125"/>
      <c r="AJ257" s="1"/>
    </row>
    <row r="258" ht="24.0" customHeight="1">
      <c r="A258" s="1"/>
      <c r="B258" s="126"/>
      <c r="C258" s="94"/>
      <c r="D258" s="1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/>
      <c r="AI258" s="125"/>
      <c r="AJ258" s="1"/>
    </row>
    <row r="259" ht="24.0" customHeight="1">
      <c r="A259" s="1"/>
      <c r="B259" s="126"/>
      <c r="C259" s="94"/>
      <c r="D259" s="1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"/>
    </row>
    <row r="260" ht="24.0" customHeight="1">
      <c r="A260" s="1"/>
      <c r="B260" s="126"/>
      <c r="C260" s="94"/>
      <c r="D260" s="1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"/>
    </row>
    <row r="261" ht="24.0" customHeight="1">
      <c r="A261" s="1"/>
      <c r="B261" s="126"/>
      <c r="C261" s="94"/>
      <c r="D261" s="1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  <c r="AJ261" s="1"/>
    </row>
    <row r="262" ht="24.0" customHeight="1">
      <c r="A262" s="1"/>
      <c r="B262" s="126"/>
      <c r="C262" s="94"/>
      <c r="D262" s="1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/>
      <c r="AG262" s="125"/>
      <c r="AH262" s="125"/>
      <c r="AI262" s="125"/>
      <c r="AJ262" s="1"/>
    </row>
    <row r="263" ht="24.0" customHeight="1">
      <c r="A263" s="1"/>
      <c r="B263" s="126"/>
      <c r="C263" s="94"/>
      <c r="D263" s="1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/>
      <c r="AC263" s="125"/>
      <c r="AD263" s="125"/>
      <c r="AE263" s="125"/>
      <c r="AF263" s="125"/>
      <c r="AG263" s="125"/>
      <c r="AH263" s="125"/>
      <c r="AI263" s="125"/>
      <c r="AJ263" s="1"/>
    </row>
    <row r="264" ht="24.0" customHeight="1">
      <c r="A264" s="1"/>
      <c r="B264" s="126"/>
      <c r="C264" s="94"/>
      <c r="D264" s="1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  <c r="AJ264" s="1"/>
    </row>
    <row r="265" ht="24.0" customHeight="1">
      <c r="A265" s="1"/>
      <c r="B265" s="126"/>
      <c r="C265" s="94"/>
      <c r="D265" s="1"/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/>
      <c r="U265" s="125"/>
      <c r="V265" s="125"/>
      <c r="W265" s="125"/>
      <c r="X265" s="125"/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/>
      <c r="AI265" s="125"/>
      <c r="AJ265" s="1"/>
    </row>
    <row r="266" ht="24.0" customHeight="1">
      <c r="A266" s="1"/>
      <c r="B266" s="126"/>
      <c r="C266" s="94"/>
      <c r="D266" s="1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  <c r="AJ266" s="1"/>
    </row>
    <row r="267" ht="24.0" customHeight="1">
      <c r="A267" s="1"/>
      <c r="B267" s="126"/>
      <c r="C267" s="94"/>
      <c r="D267" s="1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  <c r="AJ267" s="1"/>
    </row>
    <row r="268" ht="24.0" customHeight="1">
      <c r="A268" s="1"/>
      <c r="B268" s="126"/>
      <c r="C268" s="94"/>
      <c r="D268" s="1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/>
      <c r="AD268" s="125"/>
      <c r="AE268" s="125"/>
      <c r="AF268" s="125"/>
      <c r="AG268" s="125"/>
      <c r="AH268" s="125"/>
      <c r="AI268" s="125"/>
      <c r="AJ268" s="1"/>
    </row>
    <row r="269" ht="24.0" customHeight="1">
      <c r="A269" s="1"/>
      <c r="B269" s="126"/>
      <c r="C269" s="94"/>
      <c r="D269" s="1"/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  <c r="AJ269" s="1"/>
    </row>
    <row r="270" ht="24.0" customHeight="1">
      <c r="A270" s="1"/>
      <c r="B270" s="126"/>
      <c r="C270" s="94"/>
      <c r="D270" s="1"/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  <c r="AA270" s="125"/>
      <c r="AB270" s="125"/>
      <c r="AC270" s="125"/>
      <c r="AD270" s="125"/>
      <c r="AE270" s="125"/>
      <c r="AF270" s="125"/>
      <c r="AG270" s="125"/>
      <c r="AH270" s="125"/>
      <c r="AI270" s="125"/>
      <c r="AJ270" s="1"/>
    </row>
    <row r="271" ht="24.0" customHeight="1">
      <c r="A271" s="1"/>
      <c r="B271" s="126"/>
      <c r="C271" s="94"/>
      <c r="D271" s="1"/>
      <c r="E271" s="125"/>
      <c r="F271" s="125"/>
      <c r="G271" s="125"/>
      <c r="H271" s="125"/>
      <c r="I271" s="125"/>
      <c r="J271" s="125"/>
      <c r="K271" s="125"/>
      <c r="L271" s="125"/>
      <c r="M271" s="125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  <c r="AA271" s="125"/>
      <c r="AB271" s="125"/>
      <c r="AC271" s="125"/>
      <c r="AD271" s="125"/>
      <c r="AE271" s="125"/>
      <c r="AF271" s="125"/>
      <c r="AG271" s="125"/>
      <c r="AH271" s="125"/>
      <c r="AI271" s="125"/>
      <c r="AJ271" s="1"/>
    </row>
    <row r="272" ht="24.0" customHeight="1">
      <c r="A272" s="1"/>
      <c r="B272" s="126"/>
      <c r="C272" s="94"/>
      <c r="D272" s="1"/>
      <c r="E272" s="125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"/>
    </row>
    <row r="273" ht="24.0" customHeight="1">
      <c r="A273" s="1"/>
      <c r="B273" s="126"/>
      <c r="C273" s="94"/>
      <c r="D273" s="1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"/>
    </row>
    <row r="274" ht="24.0" customHeight="1">
      <c r="A274" s="1"/>
      <c r="B274" s="126"/>
      <c r="C274" s="94"/>
      <c r="D274" s="1"/>
      <c r="E274" s="125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"/>
    </row>
    <row r="275" ht="24.0" customHeight="1">
      <c r="A275" s="1"/>
      <c r="B275" s="126"/>
      <c r="C275" s="94"/>
      <c r="D275" s="1"/>
      <c r="E275" s="125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"/>
    </row>
    <row r="276" ht="24.0" customHeight="1">
      <c r="A276" s="1"/>
      <c r="B276" s="126"/>
      <c r="C276" s="94"/>
      <c r="D276" s="1"/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"/>
    </row>
    <row r="277" ht="24.0" customHeight="1">
      <c r="A277" s="1"/>
      <c r="B277" s="126"/>
      <c r="C277" s="94"/>
      <c r="D277" s="1"/>
      <c r="E277" s="125"/>
      <c r="F277" s="125"/>
      <c r="G277" s="125"/>
      <c r="H277" s="125"/>
      <c r="I277" s="125"/>
      <c r="J277" s="125"/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  <c r="AA277" s="125"/>
      <c r="AB277" s="125"/>
      <c r="AC277" s="125"/>
      <c r="AD277" s="125"/>
      <c r="AE277" s="125"/>
      <c r="AF277" s="125"/>
      <c r="AG277" s="125"/>
      <c r="AH277" s="125"/>
      <c r="AI277" s="125"/>
      <c r="AJ277" s="1"/>
    </row>
    <row r="278" ht="24.0" customHeight="1">
      <c r="A278" s="1"/>
      <c r="B278" s="126"/>
      <c r="C278" s="94"/>
      <c r="D278" s="1"/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"/>
    </row>
    <row r="279" ht="24.0" customHeight="1">
      <c r="A279" s="1"/>
      <c r="B279" s="126"/>
      <c r="C279" s="94"/>
      <c r="D279" s="1"/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  <c r="AJ279" s="1"/>
    </row>
    <row r="280" ht="24.0" customHeight="1">
      <c r="A280" s="1"/>
      <c r="B280" s="126"/>
      <c r="C280" s="94"/>
      <c r="D280" s="1"/>
      <c r="E280" s="125"/>
      <c r="F280" s="125"/>
      <c r="G280" s="125"/>
      <c r="H280" s="125"/>
      <c r="I280" s="125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  <c r="AJ280" s="1"/>
    </row>
    <row r="281" ht="24.0" customHeight="1">
      <c r="A281" s="1"/>
      <c r="B281" s="126"/>
      <c r="C281" s="94"/>
      <c r="D281" s="1"/>
      <c r="E281" s="125"/>
      <c r="F281" s="125"/>
      <c r="G281" s="125"/>
      <c r="H281" s="125"/>
      <c r="I281" s="125"/>
      <c r="J281" s="125"/>
      <c r="K281" s="125"/>
      <c r="L281" s="125"/>
      <c r="M281" s="125"/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"/>
    </row>
    <row r="282" ht="24.0" customHeight="1">
      <c r="A282" s="1"/>
      <c r="B282" s="126"/>
      <c r="C282" s="94"/>
      <c r="D282" s="1"/>
      <c r="E282" s="125"/>
      <c r="F282" s="125"/>
      <c r="G282" s="125"/>
      <c r="H282" s="125"/>
      <c r="I282" s="125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"/>
    </row>
    <row r="283" ht="24.0" customHeight="1">
      <c r="A283" s="1"/>
      <c r="B283" s="126"/>
      <c r="C283" s="94"/>
      <c r="D283" s="1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"/>
    </row>
    <row r="284" ht="24.0" customHeight="1">
      <c r="A284" s="1"/>
      <c r="B284" s="126"/>
      <c r="C284" s="94"/>
      <c r="D284" s="1"/>
      <c r="E284" s="125"/>
      <c r="F284" s="125"/>
      <c r="G284" s="125"/>
      <c r="H284" s="125"/>
      <c r="I284" s="125"/>
      <c r="J284" s="125"/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  <c r="AA284" s="125"/>
      <c r="AB284" s="125"/>
      <c r="AC284" s="125"/>
      <c r="AD284" s="125"/>
      <c r="AE284" s="125"/>
      <c r="AF284" s="125"/>
      <c r="AG284" s="125"/>
      <c r="AH284" s="125"/>
      <c r="AI284" s="125"/>
      <c r="AJ284" s="1"/>
    </row>
    <row r="285" ht="24.0" customHeight="1">
      <c r="A285" s="1"/>
      <c r="B285" s="126"/>
      <c r="C285" s="94"/>
      <c r="D285" s="1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"/>
    </row>
    <row r="286" ht="24.0" customHeight="1">
      <c r="A286" s="1"/>
      <c r="B286" s="126"/>
      <c r="C286" s="94"/>
      <c r="D286" s="1"/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"/>
    </row>
    <row r="287" ht="24.0" customHeight="1">
      <c r="A287" s="1"/>
      <c r="B287" s="126"/>
      <c r="C287" s="94"/>
      <c r="D287" s="1"/>
      <c r="E287" s="125"/>
      <c r="F287" s="125"/>
      <c r="G287" s="125"/>
      <c r="H287" s="125"/>
      <c r="I287" s="125"/>
      <c r="J287" s="125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  <c r="AJ287" s="1"/>
    </row>
    <row r="288" ht="24.0" customHeight="1">
      <c r="A288" s="1"/>
      <c r="B288" s="126"/>
      <c r="C288" s="94"/>
      <c r="D288" s="1"/>
      <c r="E288" s="125"/>
      <c r="F288" s="125"/>
      <c r="G288" s="125"/>
      <c r="H288" s="125"/>
      <c r="I288" s="125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  <c r="AA288" s="125"/>
      <c r="AB288" s="125"/>
      <c r="AC288" s="125"/>
      <c r="AD288" s="125"/>
      <c r="AE288" s="125"/>
      <c r="AF288" s="125"/>
      <c r="AG288" s="125"/>
      <c r="AH288" s="125"/>
      <c r="AI288" s="125"/>
      <c r="AJ288" s="1"/>
    </row>
    <row r="289" ht="24.0" customHeight="1">
      <c r="A289" s="1"/>
      <c r="B289" s="126"/>
      <c r="C289" s="94"/>
      <c r="D289" s="1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"/>
    </row>
    <row r="290" ht="24.0" customHeight="1">
      <c r="A290" s="1"/>
      <c r="B290" s="126"/>
      <c r="C290" s="94"/>
      <c r="D290" s="1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"/>
    </row>
    <row r="291" ht="24.0" customHeight="1">
      <c r="A291" s="1"/>
      <c r="B291" s="126"/>
      <c r="C291" s="94"/>
      <c r="D291" s="1"/>
      <c r="E291" s="125"/>
      <c r="F291" s="125"/>
      <c r="G291" s="125"/>
      <c r="H291" s="125"/>
      <c r="I291" s="125"/>
      <c r="J291" s="125"/>
      <c r="K291" s="125"/>
      <c r="L291" s="125"/>
      <c r="M291" s="125"/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  <c r="AJ291" s="1"/>
    </row>
    <row r="292" ht="24.0" customHeight="1">
      <c r="A292" s="1"/>
      <c r="B292" s="126"/>
      <c r="C292" s="94"/>
      <c r="D292" s="1"/>
      <c r="E292" s="125"/>
      <c r="F292" s="125"/>
      <c r="G292" s="125"/>
      <c r="H292" s="125"/>
      <c r="I292" s="125"/>
      <c r="J292" s="125"/>
      <c r="K292" s="125"/>
      <c r="L292" s="125"/>
      <c r="M292" s="125"/>
      <c r="N292" s="125"/>
      <c r="O292" s="125"/>
      <c r="P292" s="125"/>
      <c r="Q292" s="125"/>
      <c r="R292" s="125"/>
      <c r="S292" s="125"/>
      <c r="T292" s="125"/>
      <c r="U292" s="125"/>
      <c r="V292" s="125"/>
      <c r="W292" s="125"/>
      <c r="X292" s="125"/>
      <c r="Y292" s="125"/>
      <c r="Z292" s="125"/>
      <c r="AA292" s="125"/>
      <c r="AB292" s="125"/>
      <c r="AC292" s="125"/>
      <c r="AD292" s="125"/>
      <c r="AE292" s="125"/>
      <c r="AF292" s="125"/>
      <c r="AG292" s="125"/>
      <c r="AH292" s="125"/>
      <c r="AI292" s="125"/>
      <c r="AJ292" s="1"/>
    </row>
    <row r="293" ht="24.0" customHeight="1">
      <c r="A293" s="1"/>
      <c r="B293" s="126"/>
      <c r="C293" s="94"/>
      <c r="D293" s="1"/>
      <c r="E293" s="125"/>
      <c r="F293" s="125"/>
      <c r="G293" s="125"/>
      <c r="H293" s="125"/>
      <c r="I293" s="125"/>
      <c r="J293" s="125"/>
      <c r="K293" s="125"/>
      <c r="L293" s="125"/>
      <c r="M293" s="125"/>
      <c r="N293" s="125"/>
      <c r="O293" s="125"/>
      <c r="P293" s="125"/>
      <c r="Q293" s="125"/>
      <c r="R293" s="125"/>
      <c r="S293" s="125"/>
      <c r="T293" s="125"/>
      <c r="U293" s="125"/>
      <c r="V293" s="125"/>
      <c r="W293" s="125"/>
      <c r="X293" s="125"/>
      <c r="Y293" s="125"/>
      <c r="Z293" s="125"/>
      <c r="AA293" s="125"/>
      <c r="AB293" s="125"/>
      <c r="AC293" s="125"/>
      <c r="AD293" s="125"/>
      <c r="AE293" s="125"/>
      <c r="AF293" s="125"/>
      <c r="AG293" s="125"/>
      <c r="AH293" s="125"/>
      <c r="AI293" s="125"/>
      <c r="AJ293" s="1"/>
    </row>
    <row r="294" ht="24.0" customHeight="1">
      <c r="A294" s="1"/>
      <c r="B294" s="126"/>
      <c r="C294" s="94"/>
      <c r="D294" s="1"/>
      <c r="E294" s="125"/>
      <c r="F294" s="125"/>
      <c r="G294" s="125"/>
      <c r="H294" s="125"/>
      <c r="I294" s="125"/>
      <c r="J294" s="125"/>
      <c r="K294" s="125"/>
      <c r="L294" s="125"/>
      <c r="M294" s="125"/>
      <c r="N294" s="125"/>
      <c r="O294" s="125"/>
      <c r="P294" s="125"/>
      <c r="Q294" s="125"/>
      <c r="R294" s="125"/>
      <c r="S294" s="125"/>
      <c r="T294" s="125"/>
      <c r="U294" s="125"/>
      <c r="V294" s="125"/>
      <c r="W294" s="125"/>
      <c r="X294" s="125"/>
      <c r="Y294" s="125"/>
      <c r="Z294" s="125"/>
      <c r="AA294" s="125"/>
      <c r="AB294" s="125"/>
      <c r="AC294" s="125"/>
      <c r="AD294" s="125"/>
      <c r="AE294" s="125"/>
      <c r="AF294" s="125"/>
      <c r="AG294" s="125"/>
      <c r="AH294" s="125"/>
      <c r="AI294" s="125"/>
      <c r="AJ294" s="1"/>
    </row>
    <row r="295" ht="24.0" customHeight="1">
      <c r="A295" s="1"/>
      <c r="B295" s="126"/>
      <c r="C295" s="94"/>
      <c r="D295" s="1"/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  <c r="AA295" s="125"/>
      <c r="AB295" s="125"/>
      <c r="AC295" s="125"/>
      <c r="AD295" s="125"/>
      <c r="AE295" s="125"/>
      <c r="AF295" s="125"/>
      <c r="AG295" s="125"/>
      <c r="AH295" s="125"/>
      <c r="AI295" s="125"/>
      <c r="AJ295" s="1"/>
    </row>
    <row r="296" ht="24.0" customHeight="1">
      <c r="A296" s="1"/>
      <c r="B296" s="126"/>
      <c r="C296" s="94"/>
      <c r="D296" s="1"/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  <c r="AA296" s="125"/>
      <c r="AB296" s="125"/>
      <c r="AC296" s="125"/>
      <c r="AD296" s="125"/>
      <c r="AE296" s="125"/>
      <c r="AF296" s="125"/>
      <c r="AG296" s="125"/>
      <c r="AH296" s="125"/>
      <c r="AI296" s="125"/>
      <c r="AJ296" s="1"/>
    </row>
    <row r="297" ht="24.0" customHeight="1">
      <c r="A297" s="1"/>
      <c r="B297" s="126"/>
      <c r="C297" s="94"/>
      <c r="D297" s="1"/>
      <c r="E297" s="125"/>
      <c r="F297" s="125"/>
      <c r="G297" s="125"/>
      <c r="H297" s="125"/>
      <c r="I297" s="125"/>
      <c r="J297" s="125"/>
      <c r="K297" s="125"/>
      <c r="L297" s="125"/>
      <c r="M297" s="125"/>
      <c r="N297" s="125"/>
      <c r="O297" s="125"/>
      <c r="P297" s="125"/>
      <c r="Q297" s="125"/>
      <c r="R297" s="125"/>
      <c r="S297" s="125"/>
      <c r="T297" s="125"/>
      <c r="U297" s="125"/>
      <c r="V297" s="125"/>
      <c r="W297" s="125"/>
      <c r="X297" s="125"/>
      <c r="Y297" s="125"/>
      <c r="Z297" s="125"/>
      <c r="AA297" s="125"/>
      <c r="AB297" s="125"/>
      <c r="AC297" s="125"/>
      <c r="AD297" s="125"/>
      <c r="AE297" s="125"/>
      <c r="AF297" s="125"/>
      <c r="AG297" s="125"/>
      <c r="AH297" s="125"/>
      <c r="AI297" s="125"/>
      <c r="AJ297" s="1"/>
    </row>
    <row r="298" ht="24.0" customHeight="1">
      <c r="A298" s="1"/>
      <c r="B298" s="126"/>
      <c r="C298" s="94"/>
      <c r="D298" s="1"/>
      <c r="E298" s="125"/>
      <c r="F298" s="125"/>
      <c r="G298" s="125"/>
      <c r="H298" s="125"/>
      <c r="I298" s="125"/>
      <c r="J298" s="125"/>
      <c r="K298" s="125"/>
      <c r="L298" s="125"/>
      <c r="M298" s="125"/>
      <c r="N298" s="125"/>
      <c r="O298" s="125"/>
      <c r="P298" s="125"/>
      <c r="Q298" s="125"/>
      <c r="R298" s="125"/>
      <c r="S298" s="125"/>
      <c r="T298" s="125"/>
      <c r="U298" s="125"/>
      <c r="V298" s="125"/>
      <c r="W298" s="125"/>
      <c r="X298" s="125"/>
      <c r="Y298" s="125"/>
      <c r="Z298" s="125"/>
      <c r="AA298" s="125"/>
      <c r="AB298" s="125"/>
      <c r="AC298" s="125"/>
      <c r="AD298" s="125"/>
      <c r="AE298" s="125"/>
      <c r="AF298" s="125"/>
      <c r="AG298" s="125"/>
      <c r="AH298" s="125"/>
      <c r="AI298" s="125"/>
      <c r="AJ298" s="1"/>
    </row>
    <row r="299" ht="24.0" customHeight="1">
      <c r="A299" s="1"/>
      <c r="B299" s="126"/>
      <c r="C299" s="94"/>
      <c r="D299" s="1"/>
      <c r="E299" s="125"/>
      <c r="F299" s="125"/>
      <c r="G299" s="125"/>
      <c r="H299" s="125"/>
      <c r="I299" s="125"/>
      <c r="J299" s="125"/>
      <c r="K299" s="125"/>
      <c r="L299" s="125"/>
      <c r="M299" s="125"/>
      <c r="N299" s="125"/>
      <c r="O299" s="125"/>
      <c r="P299" s="125"/>
      <c r="Q299" s="125"/>
      <c r="R299" s="125"/>
      <c r="S299" s="125"/>
      <c r="T299" s="125"/>
      <c r="U299" s="125"/>
      <c r="V299" s="125"/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  <c r="AJ299" s="1"/>
    </row>
    <row r="300" ht="24.0" customHeight="1">
      <c r="A300" s="1"/>
      <c r="B300" s="126"/>
      <c r="C300" s="94"/>
      <c r="D300" s="1"/>
      <c r="E300" s="125"/>
      <c r="F300" s="125"/>
      <c r="G300" s="125"/>
      <c r="H300" s="125"/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  <c r="AJ300" s="1"/>
    </row>
    <row r="301" ht="24.0" customHeight="1">
      <c r="A301" s="1"/>
      <c r="B301" s="126"/>
      <c r="C301" s="94"/>
      <c r="D301" s="1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"/>
    </row>
    <row r="302" ht="24.0" customHeight="1">
      <c r="A302" s="1"/>
      <c r="B302" s="126"/>
      <c r="C302" s="94"/>
      <c r="D302" s="1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"/>
    </row>
    <row r="303" ht="24.0" customHeight="1">
      <c r="A303" s="1"/>
      <c r="B303" s="126"/>
      <c r="C303" s="94"/>
      <c r="D303" s="1"/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"/>
    </row>
    <row r="304" ht="24.0" customHeight="1">
      <c r="A304" s="1"/>
      <c r="B304" s="126"/>
      <c r="C304" s="94"/>
      <c r="D304" s="1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"/>
    </row>
    <row r="305" ht="24.0" customHeight="1">
      <c r="A305" s="1"/>
      <c r="B305" s="126"/>
      <c r="C305" s="94"/>
      <c r="D305" s="1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  <c r="AA305" s="125"/>
      <c r="AB305" s="125"/>
      <c r="AC305" s="125"/>
      <c r="AD305" s="125"/>
      <c r="AE305" s="125"/>
      <c r="AF305" s="125"/>
      <c r="AG305" s="125"/>
      <c r="AH305" s="125"/>
      <c r="AI305" s="125"/>
      <c r="AJ305" s="1"/>
    </row>
    <row r="306" ht="24.0" customHeight="1">
      <c r="A306" s="1"/>
      <c r="B306" s="126"/>
      <c r="C306" s="94"/>
      <c r="D306" s="1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25"/>
      <c r="AH306" s="125"/>
      <c r="AI306" s="125"/>
      <c r="AJ306" s="1"/>
    </row>
    <row r="307" ht="24.0" customHeight="1">
      <c r="A307" s="1"/>
      <c r="B307" s="126"/>
      <c r="C307" s="94"/>
      <c r="D307" s="1"/>
      <c r="E307" s="125"/>
      <c r="F307" s="125"/>
      <c r="G307" s="125"/>
      <c r="H307" s="125"/>
      <c r="I307" s="125"/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  <c r="AJ307" s="1"/>
    </row>
    <row r="308" ht="24.0" customHeight="1">
      <c r="A308" s="1"/>
      <c r="B308" s="126"/>
      <c r="C308" s="94"/>
      <c r="D308" s="1"/>
      <c r="E308" s="125"/>
      <c r="F308" s="125"/>
      <c r="G308" s="125"/>
      <c r="H308" s="125"/>
      <c r="I308" s="125"/>
      <c r="J308" s="125"/>
      <c r="K308" s="125"/>
      <c r="L308" s="125"/>
      <c r="M308" s="125"/>
      <c r="N308" s="125"/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25"/>
      <c r="AH308" s="125"/>
      <c r="AI308" s="125"/>
      <c r="AJ308" s="1"/>
    </row>
    <row r="309" ht="24.0" customHeight="1">
      <c r="A309" s="1"/>
      <c r="B309" s="126"/>
      <c r="C309" s="94"/>
      <c r="D309" s="1"/>
      <c r="E309" s="125"/>
      <c r="F309" s="125"/>
      <c r="G309" s="125"/>
      <c r="H309" s="125"/>
      <c r="I309" s="125"/>
      <c r="J309" s="125"/>
      <c r="K309" s="125"/>
      <c r="L309" s="125"/>
      <c r="M309" s="125"/>
      <c r="N309" s="125"/>
      <c r="O309" s="125"/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/>
      <c r="AI309" s="125"/>
      <c r="AJ309" s="1"/>
    </row>
    <row r="310" ht="24.0" customHeight="1">
      <c r="A310" s="1"/>
      <c r="B310" s="126"/>
      <c r="C310" s="94"/>
      <c r="D310" s="1"/>
      <c r="E310" s="125"/>
      <c r="F310" s="125"/>
      <c r="G310" s="125"/>
      <c r="H310" s="125"/>
      <c r="I310" s="125"/>
      <c r="J310" s="125"/>
      <c r="K310" s="125"/>
      <c r="L310" s="125"/>
      <c r="M310" s="125"/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25"/>
      <c r="AH310" s="125"/>
      <c r="AI310" s="125"/>
      <c r="AJ310" s="1"/>
    </row>
    <row r="311" ht="24.0" customHeight="1">
      <c r="A311" s="1"/>
      <c r="B311" s="126"/>
      <c r="C311" s="94"/>
      <c r="D311" s="1"/>
      <c r="E311" s="125"/>
      <c r="F311" s="125"/>
      <c r="G311" s="125"/>
      <c r="H311" s="125"/>
      <c r="I311" s="125"/>
      <c r="J311" s="125"/>
      <c r="K311" s="125"/>
      <c r="L311" s="125"/>
      <c r="M311" s="125"/>
      <c r="N311" s="125"/>
      <c r="O311" s="125"/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/>
      <c r="AA311" s="125"/>
      <c r="AB311" s="125"/>
      <c r="AC311" s="125"/>
      <c r="AD311" s="125"/>
      <c r="AE311" s="125"/>
      <c r="AF311" s="125"/>
      <c r="AG311" s="125"/>
      <c r="AH311" s="125"/>
      <c r="AI311" s="125"/>
      <c r="AJ311" s="1"/>
    </row>
    <row r="312" ht="24.0" customHeight="1">
      <c r="A312" s="1"/>
      <c r="B312" s="126"/>
      <c r="C312" s="94"/>
      <c r="D312" s="1"/>
      <c r="E312" s="125"/>
      <c r="F312" s="125"/>
      <c r="G312" s="125"/>
      <c r="H312" s="125"/>
      <c r="I312" s="125"/>
      <c r="J312" s="125"/>
      <c r="K312" s="125"/>
      <c r="L312" s="125"/>
      <c r="M312" s="125"/>
      <c r="N312" s="125"/>
      <c r="O312" s="125"/>
      <c r="P312" s="125"/>
      <c r="Q312" s="125"/>
      <c r="R312" s="125"/>
      <c r="S312" s="125"/>
      <c r="T312" s="125"/>
      <c r="U312" s="125"/>
      <c r="V312" s="125"/>
      <c r="W312" s="125"/>
      <c r="X312" s="125"/>
      <c r="Y312" s="125"/>
      <c r="Z312" s="125"/>
      <c r="AA312" s="125"/>
      <c r="AB312" s="125"/>
      <c r="AC312" s="125"/>
      <c r="AD312" s="125"/>
      <c r="AE312" s="125"/>
      <c r="AF312" s="125"/>
      <c r="AG312" s="125"/>
      <c r="AH312" s="125"/>
      <c r="AI312" s="125"/>
      <c r="AJ312" s="1"/>
    </row>
    <row r="313" ht="24.0" customHeight="1">
      <c r="A313" s="1"/>
      <c r="B313" s="126"/>
      <c r="C313" s="94"/>
      <c r="D313" s="1"/>
      <c r="E313" s="125"/>
      <c r="F313" s="125"/>
      <c r="G313" s="125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/>
      <c r="R313" s="125"/>
      <c r="S313" s="125"/>
      <c r="T313" s="125"/>
      <c r="U313" s="125"/>
      <c r="V313" s="125"/>
      <c r="W313" s="125"/>
      <c r="X313" s="125"/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  <c r="AJ313" s="1"/>
    </row>
    <row r="314" ht="24.0" customHeight="1">
      <c r="A314" s="1"/>
      <c r="B314" s="126"/>
      <c r="C314" s="94"/>
      <c r="D314" s="1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  <c r="Z314" s="125"/>
      <c r="AA314" s="125"/>
      <c r="AB314" s="125"/>
      <c r="AC314" s="125"/>
      <c r="AD314" s="125"/>
      <c r="AE314" s="125"/>
      <c r="AF314" s="125"/>
      <c r="AG314" s="125"/>
      <c r="AH314" s="125"/>
      <c r="AI314" s="125"/>
      <c r="AJ314" s="1"/>
    </row>
    <row r="315" ht="24.0" customHeight="1">
      <c r="A315" s="1"/>
      <c r="B315" s="126"/>
      <c r="C315" s="94"/>
      <c r="D315" s="1"/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5"/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  <c r="AA315" s="125"/>
      <c r="AB315" s="125"/>
      <c r="AC315" s="125"/>
      <c r="AD315" s="125"/>
      <c r="AE315" s="125"/>
      <c r="AF315" s="125"/>
      <c r="AG315" s="125"/>
      <c r="AH315" s="125"/>
      <c r="AI315" s="125"/>
      <c r="AJ315" s="1"/>
    </row>
    <row r="316" ht="24.0" customHeight="1">
      <c r="A316" s="1"/>
      <c r="B316" s="126"/>
      <c r="C316" s="94"/>
      <c r="D316" s="1"/>
      <c r="E316" s="125"/>
      <c r="F316" s="125"/>
      <c r="G316" s="125"/>
      <c r="H316" s="125"/>
      <c r="I316" s="125"/>
      <c r="J316" s="125"/>
      <c r="K316" s="125"/>
      <c r="L316" s="125"/>
      <c r="M316" s="125"/>
      <c r="N316" s="125"/>
      <c r="O316" s="125"/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  <c r="AA316" s="125"/>
      <c r="AB316" s="125"/>
      <c r="AC316" s="125"/>
      <c r="AD316" s="125"/>
      <c r="AE316" s="125"/>
      <c r="AF316" s="125"/>
      <c r="AG316" s="125"/>
      <c r="AH316" s="125"/>
      <c r="AI316" s="125"/>
      <c r="AJ316" s="1"/>
    </row>
    <row r="317" ht="24.0" customHeight="1">
      <c r="A317" s="1"/>
      <c r="B317" s="126"/>
      <c r="C317" s="94"/>
      <c r="D317" s="1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O317" s="125"/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  <c r="Z317" s="125"/>
      <c r="AA317" s="125"/>
      <c r="AB317" s="125"/>
      <c r="AC317" s="125"/>
      <c r="AD317" s="125"/>
      <c r="AE317" s="125"/>
      <c r="AF317" s="125"/>
      <c r="AG317" s="125"/>
      <c r="AH317" s="125"/>
      <c r="AI317" s="125"/>
      <c r="AJ317" s="1"/>
    </row>
    <row r="318" ht="24.0" customHeight="1">
      <c r="A318" s="1"/>
      <c r="B318" s="126"/>
      <c r="C318" s="94"/>
      <c r="D318" s="1"/>
      <c r="E318" s="125"/>
      <c r="F318" s="125"/>
      <c r="G318" s="125"/>
      <c r="H318" s="125"/>
      <c r="I318" s="125"/>
      <c r="J318" s="125"/>
      <c r="K318" s="125"/>
      <c r="L318" s="125"/>
      <c r="M318" s="125"/>
      <c r="N318" s="125"/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  <c r="AH318" s="125"/>
      <c r="AI318" s="125"/>
      <c r="AJ318" s="1"/>
    </row>
    <row r="319" ht="24.0" customHeight="1">
      <c r="A319" s="1"/>
      <c r="B319" s="126"/>
      <c r="C319" s="94"/>
      <c r="D319" s="1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  <c r="AJ319" s="1"/>
    </row>
    <row r="320" ht="24.0" customHeight="1">
      <c r="A320" s="1"/>
      <c r="B320" s="126"/>
      <c r="C320" s="94"/>
      <c r="D320" s="1"/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"/>
    </row>
    <row r="321" ht="24.0" customHeight="1">
      <c r="A321" s="1"/>
      <c r="B321" s="126"/>
      <c r="C321" s="94"/>
      <c r="D321" s="1"/>
      <c r="E321" s="125"/>
      <c r="F321" s="125"/>
      <c r="G321" s="125"/>
      <c r="H321" s="125"/>
      <c r="I321" s="125"/>
      <c r="J321" s="125"/>
      <c r="K321" s="125"/>
      <c r="L321" s="125"/>
      <c r="M321" s="125"/>
      <c r="N321" s="125"/>
      <c r="O321" s="125"/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  <c r="Z321" s="125"/>
      <c r="AA321" s="125"/>
      <c r="AB321" s="125"/>
      <c r="AC321" s="125"/>
      <c r="AD321" s="125"/>
      <c r="AE321" s="125"/>
      <c r="AF321" s="125"/>
      <c r="AG321" s="125"/>
      <c r="AH321" s="125"/>
      <c r="AI321" s="125"/>
      <c r="AJ321" s="1"/>
    </row>
    <row r="322" ht="24.0" customHeight="1">
      <c r="A322" s="1"/>
      <c r="B322" s="126"/>
      <c r="C322" s="94"/>
      <c r="D322" s="1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125"/>
      <c r="AH322" s="125"/>
      <c r="AI322" s="125"/>
      <c r="AJ322" s="1"/>
    </row>
    <row r="323" ht="24.0" customHeight="1">
      <c r="A323" s="1"/>
      <c r="B323" s="126"/>
      <c r="C323" s="94"/>
      <c r="D323" s="1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125"/>
      <c r="AH323" s="125"/>
      <c r="AI323" s="125"/>
      <c r="AJ323" s="1"/>
    </row>
    <row r="324" ht="24.0" customHeight="1">
      <c r="A324" s="1"/>
      <c r="B324" s="126"/>
      <c r="C324" s="94"/>
      <c r="D324" s="1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O324" s="125"/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  <c r="AA324" s="125"/>
      <c r="AB324" s="125"/>
      <c r="AC324" s="125"/>
      <c r="AD324" s="125"/>
      <c r="AE324" s="125"/>
      <c r="AF324" s="125"/>
      <c r="AG324" s="125"/>
      <c r="AH324" s="125"/>
      <c r="AI324" s="125"/>
      <c r="AJ324" s="1"/>
    </row>
    <row r="325" ht="24.0" customHeight="1">
      <c r="A325" s="1"/>
      <c r="B325" s="126"/>
      <c r="C325" s="94"/>
      <c r="D325" s="1"/>
      <c r="E325" s="125"/>
      <c r="F325" s="125"/>
      <c r="G325" s="125"/>
      <c r="H325" s="125"/>
      <c r="I325" s="125"/>
      <c r="J325" s="125"/>
      <c r="K325" s="125"/>
      <c r="L325" s="125"/>
      <c r="M325" s="125"/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/>
      <c r="AE325" s="125"/>
      <c r="AF325" s="125"/>
      <c r="AG325" s="125"/>
      <c r="AH325" s="125"/>
      <c r="AI325" s="125"/>
      <c r="AJ325" s="1"/>
    </row>
    <row r="326" ht="24.0" customHeight="1">
      <c r="A326" s="1"/>
      <c r="B326" s="126"/>
      <c r="C326" s="94"/>
      <c r="D326" s="1"/>
      <c r="E326" s="125"/>
      <c r="F326" s="125"/>
      <c r="G326" s="125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  <c r="AA326" s="125"/>
      <c r="AB326" s="125"/>
      <c r="AC326" s="125"/>
      <c r="AD326" s="125"/>
      <c r="AE326" s="125"/>
      <c r="AF326" s="125"/>
      <c r="AG326" s="125"/>
      <c r="AH326" s="125"/>
      <c r="AI326" s="125"/>
      <c r="AJ326" s="1"/>
    </row>
    <row r="327" ht="24.0" customHeight="1">
      <c r="A327" s="1"/>
      <c r="B327" s="126"/>
      <c r="C327" s="94"/>
      <c r="D327" s="1"/>
      <c r="E327" s="125"/>
      <c r="F327" s="125"/>
      <c r="G327" s="125"/>
      <c r="H327" s="125"/>
      <c r="I327" s="125"/>
      <c r="J327" s="125"/>
      <c r="K327" s="125"/>
      <c r="L327" s="125"/>
      <c r="M327" s="125"/>
      <c r="N327" s="125"/>
      <c r="O327" s="125"/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  <c r="AJ327" s="1"/>
    </row>
    <row r="328" ht="24.0" customHeight="1">
      <c r="A328" s="1"/>
      <c r="B328" s="126"/>
      <c r="C328" s="94"/>
      <c r="D328" s="1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"/>
    </row>
    <row r="329" ht="24.0" customHeight="1">
      <c r="A329" s="1"/>
      <c r="B329" s="126"/>
      <c r="C329" s="94"/>
      <c r="D329" s="1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"/>
    </row>
    <row r="330" ht="24.0" customHeight="1">
      <c r="A330" s="1"/>
      <c r="B330" s="126"/>
      <c r="C330" s="94"/>
      <c r="D330" s="1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"/>
    </row>
    <row r="331" ht="24.0" customHeight="1">
      <c r="A331" s="1"/>
      <c r="B331" s="126"/>
      <c r="C331" s="94"/>
      <c r="D331" s="1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"/>
    </row>
    <row r="332" ht="24.0" customHeight="1">
      <c r="A332" s="1"/>
      <c r="B332" s="126"/>
      <c r="C332" s="94"/>
      <c r="D332" s="1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"/>
    </row>
    <row r="333" ht="24.0" customHeight="1">
      <c r="A333" s="1"/>
      <c r="B333" s="126"/>
      <c r="C333" s="94"/>
      <c r="D333" s="1"/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"/>
    </row>
    <row r="334" ht="24.0" customHeight="1">
      <c r="A334" s="1"/>
      <c r="B334" s="126"/>
      <c r="C334" s="94"/>
      <c r="D334" s="1"/>
      <c r="E334" s="125"/>
      <c r="F334" s="125"/>
      <c r="G334" s="125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"/>
    </row>
    <row r="335" ht="24.0" customHeight="1">
      <c r="A335" s="1"/>
      <c r="B335" s="126"/>
      <c r="C335" s="94"/>
      <c r="D335" s="1"/>
      <c r="E335" s="125"/>
      <c r="F335" s="125"/>
      <c r="G335" s="125"/>
      <c r="H335" s="125"/>
      <c r="I335" s="125"/>
      <c r="J335" s="125"/>
      <c r="K335" s="125"/>
      <c r="L335" s="125"/>
      <c r="M335" s="125"/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  <c r="AA335" s="125"/>
      <c r="AB335" s="125"/>
      <c r="AC335" s="125"/>
      <c r="AD335" s="125"/>
      <c r="AE335" s="125"/>
      <c r="AF335" s="125"/>
      <c r="AG335" s="125"/>
      <c r="AH335" s="125"/>
      <c r="AI335" s="125"/>
      <c r="AJ335" s="1"/>
    </row>
    <row r="336" ht="24.0" customHeight="1">
      <c r="A336" s="1"/>
      <c r="B336" s="126"/>
      <c r="C336" s="94"/>
      <c r="D336" s="1"/>
      <c r="E336" s="125"/>
      <c r="F336" s="125"/>
      <c r="G336" s="125"/>
      <c r="H336" s="125"/>
      <c r="I336" s="125"/>
      <c r="J336" s="125"/>
      <c r="K336" s="125"/>
      <c r="L336" s="125"/>
      <c r="M336" s="125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"/>
    </row>
    <row r="337" ht="24.0" customHeight="1">
      <c r="A337" s="1"/>
      <c r="B337" s="126"/>
      <c r="C337" s="94"/>
      <c r="D337" s="1"/>
      <c r="E337" s="125"/>
      <c r="F337" s="125"/>
      <c r="G337" s="125"/>
      <c r="H337" s="125"/>
      <c r="I337" s="125"/>
      <c r="J337" s="125"/>
      <c r="K337" s="125"/>
      <c r="L337" s="125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  <c r="AA337" s="125"/>
      <c r="AB337" s="125"/>
      <c r="AC337" s="125"/>
      <c r="AD337" s="125"/>
      <c r="AE337" s="125"/>
      <c r="AF337" s="125"/>
      <c r="AG337" s="125"/>
      <c r="AH337" s="125"/>
      <c r="AI337" s="125"/>
      <c r="AJ337" s="1"/>
    </row>
    <row r="338" ht="24.0" customHeight="1">
      <c r="A338" s="1"/>
      <c r="B338" s="126"/>
      <c r="C338" s="94"/>
      <c r="D338" s="1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5"/>
      <c r="AG338" s="125"/>
      <c r="AH338" s="125"/>
      <c r="AI338" s="125"/>
      <c r="AJ338" s="1"/>
    </row>
    <row r="339" ht="24.0" customHeight="1">
      <c r="A339" s="1"/>
      <c r="B339" s="126"/>
      <c r="C339" s="94"/>
      <c r="D339" s="1"/>
      <c r="E339" s="125"/>
      <c r="F339" s="125"/>
      <c r="G339" s="125"/>
      <c r="H339" s="125"/>
      <c r="I339" s="125"/>
      <c r="J339" s="125"/>
      <c r="K339" s="125"/>
      <c r="L339" s="125"/>
      <c r="M339" s="125"/>
      <c r="N339" s="125"/>
      <c r="O339" s="125"/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  <c r="AJ339" s="1"/>
    </row>
    <row r="340" ht="24.0" customHeight="1">
      <c r="A340" s="1"/>
      <c r="B340" s="126"/>
      <c r="C340" s="94"/>
      <c r="D340" s="1"/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  <c r="O340" s="125"/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"/>
    </row>
    <row r="341" ht="24.0" customHeight="1">
      <c r="A341" s="1"/>
      <c r="B341" s="126"/>
      <c r="C341" s="94"/>
      <c r="D341" s="1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"/>
    </row>
    <row r="342" ht="24.0" customHeight="1">
      <c r="A342" s="1"/>
      <c r="B342" s="126"/>
      <c r="C342" s="94"/>
      <c r="D342" s="1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"/>
    </row>
    <row r="343" ht="24.0" customHeight="1">
      <c r="A343" s="1"/>
      <c r="B343" s="126"/>
      <c r="C343" s="94"/>
      <c r="D343" s="1"/>
      <c r="E343" s="125"/>
      <c r="F343" s="125"/>
      <c r="G343" s="125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"/>
    </row>
    <row r="344" ht="24.0" customHeight="1">
      <c r="A344" s="1"/>
      <c r="B344" s="126"/>
      <c r="C344" s="94"/>
      <c r="D344" s="1"/>
      <c r="E344" s="125"/>
      <c r="F344" s="125"/>
      <c r="G344" s="125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"/>
    </row>
    <row r="345" ht="24.0" customHeight="1">
      <c r="A345" s="1"/>
      <c r="B345" s="126"/>
      <c r="C345" s="94"/>
      <c r="D345" s="1"/>
      <c r="E345" s="125"/>
      <c r="F345" s="125"/>
      <c r="G345" s="125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"/>
    </row>
    <row r="346" ht="24.0" customHeight="1">
      <c r="A346" s="1"/>
      <c r="B346" s="126"/>
      <c r="C346" s="94"/>
      <c r="D346" s="1"/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"/>
    </row>
    <row r="347" ht="24.0" customHeight="1">
      <c r="A347" s="1"/>
      <c r="B347" s="126"/>
      <c r="C347" s="94"/>
      <c r="D347" s="1"/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  <c r="AJ347" s="1"/>
    </row>
    <row r="348" ht="24.0" customHeight="1">
      <c r="A348" s="1"/>
      <c r="B348" s="126"/>
      <c r="C348" s="94"/>
      <c r="D348" s="1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  <c r="AJ348" s="1"/>
    </row>
    <row r="349" ht="24.0" customHeight="1">
      <c r="A349" s="1"/>
      <c r="B349" s="126"/>
      <c r="C349" s="94"/>
      <c r="D349" s="1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"/>
    </row>
    <row r="350" ht="24.0" customHeight="1">
      <c r="A350" s="1"/>
      <c r="B350" s="126"/>
      <c r="C350" s="94"/>
      <c r="D350" s="1"/>
      <c r="E350" s="125"/>
      <c r="F350" s="125"/>
      <c r="G350" s="125"/>
      <c r="H350" s="125"/>
      <c r="I350" s="125"/>
      <c r="J350" s="125"/>
      <c r="K350" s="125"/>
      <c r="L350" s="125"/>
      <c r="M350" s="125"/>
      <c r="N350" s="125"/>
      <c r="O350" s="125"/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  <c r="AJ350" s="1"/>
    </row>
    <row r="351" ht="24.0" customHeight="1">
      <c r="A351" s="1"/>
      <c r="B351" s="126"/>
      <c r="C351" s="94"/>
      <c r="D351" s="1"/>
      <c r="E351" s="125"/>
      <c r="F351" s="125"/>
      <c r="G351" s="125"/>
      <c r="H351" s="125"/>
      <c r="I351" s="125"/>
      <c r="J351" s="125"/>
      <c r="K351" s="125"/>
      <c r="L351" s="125"/>
      <c r="M351" s="125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"/>
    </row>
    <row r="352" ht="24.0" customHeight="1">
      <c r="A352" s="1"/>
      <c r="B352" s="126"/>
      <c r="C352" s="94"/>
      <c r="D352" s="1"/>
      <c r="E352" s="125"/>
      <c r="F352" s="125"/>
      <c r="G352" s="125"/>
      <c r="H352" s="125"/>
      <c r="I352" s="125"/>
      <c r="J352" s="125"/>
      <c r="K352" s="125"/>
      <c r="L352" s="125"/>
      <c r="M352" s="125"/>
      <c r="N352" s="125"/>
      <c r="O352" s="125"/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  <c r="AJ352" s="1"/>
    </row>
    <row r="353" ht="24.0" customHeight="1">
      <c r="A353" s="1"/>
      <c r="B353" s="126"/>
      <c r="C353" s="94"/>
      <c r="D353" s="1"/>
      <c r="E353" s="125"/>
      <c r="F353" s="125"/>
      <c r="G353" s="125"/>
      <c r="H353" s="125"/>
      <c r="I353" s="125"/>
      <c r="J353" s="125"/>
      <c r="K353" s="125"/>
      <c r="L353" s="125"/>
      <c r="M353" s="125"/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  <c r="AA353" s="125"/>
      <c r="AB353" s="125"/>
      <c r="AC353" s="125"/>
      <c r="AD353" s="125"/>
      <c r="AE353" s="125"/>
      <c r="AF353" s="125"/>
      <c r="AG353" s="125"/>
      <c r="AH353" s="125"/>
      <c r="AI353" s="125"/>
      <c r="AJ353" s="1"/>
    </row>
    <row r="354" ht="24.0" customHeight="1">
      <c r="A354" s="1"/>
      <c r="B354" s="126"/>
      <c r="C354" s="94"/>
      <c r="D354" s="1"/>
      <c r="E354" s="125"/>
      <c r="F354" s="125"/>
      <c r="G354" s="125"/>
      <c r="H354" s="125"/>
      <c r="I354" s="125"/>
      <c r="J354" s="125"/>
      <c r="K354" s="125"/>
      <c r="L354" s="125"/>
      <c r="M354" s="125"/>
      <c r="N354" s="125"/>
      <c r="O354" s="125"/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/>
      <c r="AG354" s="125"/>
      <c r="AH354" s="125"/>
      <c r="AI354" s="125"/>
      <c r="AJ354" s="1"/>
    </row>
    <row r="355" ht="24.0" customHeight="1">
      <c r="A355" s="1"/>
      <c r="B355" s="126"/>
      <c r="C355" s="94"/>
      <c r="D355" s="1"/>
      <c r="E355" s="125"/>
      <c r="F355" s="125"/>
      <c r="G355" s="125"/>
      <c r="H355" s="125"/>
      <c r="I355" s="125"/>
      <c r="J355" s="125"/>
      <c r="K355" s="125"/>
      <c r="L355" s="125"/>
      <c r="M355" s="125"/>
      <c r="N355" s="125"/>
      <c r="O355" s="125"/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  <c r="AA355" s="125"/>
      <c r="AB355" s="125"/>
      <c r="AC355" s="125"/>
      <c r="AD355" s="125"/>
      <c r="AE355" s="125"/>
      <c r="AF355" s="125"/>
      <c r="AG355" s="125"/>
      <c r="AH355" s="125"/>
      <c r="AI355" s="125"/>
      <c r="AJ355" s="1"/>
    </row>
    <row r="356" ht="24.0" customHeight="1">
      <c r="A356" s="1"/>
      <c r="B356" s="126"/>
      <c r="C356" s="94"/>
      <c r="D356" s="1"/>
      <c r="E356" s="125"/>
      <c r="F356" s="125"/>
      <c r="G356" s="125"/>
      <c r="H356" s="125"/>
      <c r="I356" s="125"/>
      <c r="J356" s="125"/>
      <c r="K356" s="125"/>
      <c r="L356" s="125"/>
      <c r="M356" s="125"/>
      <c r="N356" s="125"/>
      <c r="O356" s="125"/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  <c r="AJ356" s="1"/>
    </row>
    <row r="357" ht="24.0" customHeight="1">
      <c r="A357" s="1"/>
      <c r="B357" s="126"/>
      <c r="C357" s="94"/>
      <c r="D357" s="1"/>
      <c r="E357" s="125"/>
      <c r="F357" s="125"/>
      <c r="G357" s="125"/>
      <c r="H357" s="125"/>
      <c r="I357" s="125"/>
      <c r="J357" s="125"/>
      <c r="K357" s="125"/>
      <c r="L357" s="125"/>
      <c r="M357" s="125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"/>
    </row>
    <row r="358" ht="24.0" customHeight="1">
      <c r="A358" s="1"/>
      <c r="B358" s="126"/>
      <c r="C358" s="94"/>
      <c r="D358" s="1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  <c r="AJ358" s="1"/>
    </row>
    <row r="359" ht="24.0" customHeight="1">
      <c r="A359" s="1"/>
      <c r="B359" s="126"/>
      <c r="C359" s="94"/>
      <c r="D359" s="1"/>
      <c r="E359" s="125"/>
      <c r="F359" s="125"/>
      <c r="G359" s="125"/>
      <c r="H359" s="125"/>
      <c r="I359" s="125"/>
      <c r="J359" s="125"/>
      <c r="K359" s="125"/>
      <c r="L359" s="125"/>
      <c r="M359" s="125"/>
      <c r="N359" s="125"/>
      <c r="O359" s="125"/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  <c r="AA359" s="125"/>
      <c r="AB359" s="125"/>
      <c r="AC359" s="125"/>
      <c r="AD359" s="125"/>
      <c r="AE359" s="125"/>
      <c r="AF359" s="125"/>
      <c r="AG359" s="125"/>
      <c r="AH359" s="125"/>
      <c r="AI359" s="125"/>
      <c r="AJ359" s="1"/>
    </row>
    <row r="360" ht="24.0" customHeight="1">
      <c r="A360" s="1"/>
      <c r="B360" s="126"/>
      <c r="C360" s="94"/>
      <c r="D360" s="1"/>
      <c r="E360" s="125"/>
      <c r="F360" s="125"/>
      <c r="G360" s="125"/>
      <c r="H360" s="125"/>
      <c r="I360" s="125"/>
      <c r="J360" s="125"/>
      <c r="K360" s="125"/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/>
      <c r="AH360" s="125"/>
      <c r="AI360" s="125"/>
      <c r="AJ360" s="1"/>
    </row>
    <row r="361" ht="24.0" customHeight="1">
      <c r="A361" s="1"/>
      <c r="B361" s="126"/>
      <c r="C361" s="94"/>
      <c r="D361" s="1"/>
      <c r="E361" s="125"/>
      <c r="F361" s="125"/>
      <c r="G361" s="125"/>
      <c r="H361" s="125"/>
      <c r="I361" s="125"/>
      <c r="J361" s="125"/>
      <c r="K361" s="125"/>
      <c r="L361" s="125"/>
      <c r="M361" s="125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"/>
    </row>
    <row r="362" ht="24.0" customHeight="1">
      <c r="A362" s="1"/>
      <c r="B362" s="126"/>
      <c r="C362" s="94"/>
      <c r="D362" s="1"/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O362" s="125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  <c r="AA362" s="125"/>
      <c r="AB362" s="125"/>
      <c r="AC362" s="125"/>
      <c r="AD362" s="125"/>
      <c r="AE362" s="125"/>
      <c r="AF362" s="125"/>
      <c r="AG362" s="125"/>
      <c r="AH362" s="125"/>
      <c r="AI362" s="125"/>
      <c r="AJ362" s="1"/>
    </row>
    <row r="363" ht="24.0" customHeight="1">
      <c r="A363" s="1"/>
      <c r="B363" s="126"/>
      <c r="C363" s="94"/>
      <c r="D363" s="1"/>
      <c r="E363" s="125"/>
      <c r="F363" s="125"/>
      <c r="G363" s="125"/>
      <c r="H363" s="125"/>
      <c r="I363" s="125"/>
      <c r="J363" s="125"/>
      <c r="K363" s="125"/>
      <c r="L363" s="125"/>
      <c r="M363" s="125"/>
      <c r="N363" s="125"/>
      <c r="O363" s="125"/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"/>
    </row>
    <row r="364" ht="24.0" customHeight="1">
      <c r="A364" s="1"/>
      <c r="B364" s="126"/>
      <c r="C364" s="94"/>
      <c r="D364" s="1"/>
      <c r="E364" s="125"/>
      <c r="F364" s="125"/>
      <c r="G364" s="125"/>
      <c r="H364" s="125"/>
      <c r="I364" s="125"/>
      <c r="J364" s="125"/>
      <c r="K364" s="125"/>
      <c r="L364" s="125"/>
      <c r="M364" s="125"/>
      <c r="N364" s="125"/>
      <c r="O364" s="125"/>
      <c r="P364" s="125"/>
      <c r="Q364" s="125"/>
      <c r="R364" s="125"/>
      <c r="S364" s="125"/>
      <c r="T364" s="125"/>
      <c r="U364" s="125"/>
      <c r="V364" s="125"/>
      <c r="W364" s="125"/>
      <c r="X364" s="125"/>
      <c r="Y364" s="125"/>
      <c r="Z364" s="125"/>
      <c r="AA364" s="125"/>
      <c r="AB364" s="125"/>
      <c r="AC364" s="125"/>
      <c r="AD364" s="125"/>
      <c r="AE364" s="125"/>
      <c r="AF364" s="125"/>
      <c r="AG364" s="125"/>
      <c r="AH364" s="125"/>
      <c r="AI364" s="125"/>
      <c r="AJ364" s="1"/>
    </row>
    <row r="365" ht="24.0" customHeight="1">
      <c r="A365" s="1"/>
      <c r="B365" s="126"/>
      <c r="C365" s="94"/>
      <c r="D365" s="1"/>
      <c r="E365" s="125"/>
      <c r="F365" s="125"/>
      <c r="G365" s="125"/>
      <c r="H365" s="125"/>
      <c r="I365" s="125"/>
      <c r="J365" s="125"/>
      <c r="K365" s="125"/>
      <c r="L365" s="125"/>
      <c r="M365" s="125"/>
      <c r="N365" s="125"/>
      <c r="O365" s="125"/>
      <c r="P365" s="125"/>
      <c r="Q365" s="125"/>
      <c r="R365" s="125"/>
      <c r="S365" s="125"/>
      <c r="T365" s="125"/>
      <c r="U365" s="125"/>
      <c r="V365" s="125"/>
      <c r="W365" s="125"/>
      <c r="X365" s="125"/>
      <c r="Y365" s="125"/>
      <c r="Z365" s="125"/>
      <c r="AA365" s="125"/>
      <c r="AB365" s="125"/>
      <c r="AC365" s="125"/>
      <c r="AD365" s="125"/>
      <c r="AE365" s="125"/>
      <c r="AF365" s="125"/>
      <c r="AG365" s="125"/>
      <c r="AH365" s="125"/>
      <c r="AI365" s="125"/>
      <c r="AJ365" s="1"/>
    </row>
    <row r="366" ht="24.0" customHeight="1">
      <c r="A366" s="1"/>
      <c r="B366" s="126"/>
      <c r="C366" s="94"/>
      <c r="D366" s="1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  <c r="AA366" s="125"/>
      <c r="AB366" s="125"/>
      <c r="AC366" s="125"/>
      <c r="AD366" s="125"/>
      <c r="AE366" s="125"/>
      <c r="AF366" s="125"/>
      <c r="AG366" s="125"/>
      <c r="AH366" s="125"/>
      <c r="AI366" s="125"/>
      <c r="AJ366" s="1"/>
    </row>
    <row r="367" ht="24.0" customHeight="1">
      <c r="A367" s="1"/>
      <c r="B367" s="126"/>
      <c r="C367" s="94"/>
      <c r="D367" s="1"/>
      <c r="E367" s="125"/>
      <c r="F367" s="125"/>
      <c r="G367" s="125"/>
      <c r="H367" s="125"/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"/>
    </row>
    <row r="368" ht="24.0" customHeight="1">
      <c r="A368" s="1"/>
      <c r="B368" s="126"/>
      <c r="C368" s="94"/>
      <c r="D368" s="1"/>
      <c r="E368" s="125"/>
      <c r="F368" s="125"/>
      <c r="G368" s="125"/>
      <c r="H368" s="125"/>
      <c r="I368" s="125"/>
      <c r="J368" s="125"/>
      <c r="K368" s="125"/>
      <c r="L368" s="125"/>
      <c r="M368" s="125"/>
      <c r="N368" s="125"/>
      <c r="O368" s="125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  <c r="AJ368" s="1"/>
    </row>
    <row r="369" ht="24.0" customHeight="1">
      <c r="A369" s="1"/>
      <c r="B369" s="126"/>
      <c r="C369" s="94"/>
      <c r="D369" s="1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  <c r="AG369" s="125"/>
      <c r="AH369" s="125"/>
      <c r="AI369" s="125"/>
      <c r="AJ369" s="1"/>
    </row>
    <row r="370" ht="24.0" customHeight="1">
      <c r="A370" s="1"/>
      <c r="B370" s="126"/>
      <c r="C370" s="94"/>
      <c r="D370" s="1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  <c r="AJ370" s="1"/>
    </row>
    <row r="371" ht="24.0" customHeight="1">
      <c r="A371" s="1"/>
      <c r="B371" s="126"/>
      <c r="C371" s="94"/>
      <c r="D371" s="1"/>
      <c r="E371" s="125"/>
      <c r="F371" s="125"/>
      <c r="G371" s="125"/>
      <c r="H371" s="125"/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"/>
    </row>
    <row r="372" ht="24.0" customHeight="1">
      <c r="A372" s="1"/>
      <c r="B372" s="126"/>
      <c r="C372" s="94"/>
      <c r="D372" s="1"/>
      <c r="E372" s="125"/>
      <c r="F372" s="125"/>
      <c r="G372" s="125"/>
      <c r="H372" s="125"/>
      <c r="I372" s="125"/>
      <c r="J372" s="125"/>
      <c r="K372" s="125"/>
      <c r="L372" s="125"/>
      <c r="M372" s="125"/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"/>
    </row>
    <row r="373" ht="24.0" customHeight="1">
      <c r="A373" s="1"/>
      <c r="B373" s="126"/>
      <c r="C373" s="94"/>
      <c r="D373" s="1"/>
      <c r="E373" s="125"/>
      <c r="F373" s="125"/>
      <c r="G373" s="125"/>
      <c r="H373" s="125"/>
      <c r="I373" s="125"/>
      <c r="J373" s="125"/>
      <c r="K373" s="125"/>
      <c r="L373" s="125"/>
      <c r="M373" s="125"/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  <c r="AA373" s="125"/>
      <c r="AB373" s="125"/>
      <c r="AC373" s="125"/>
      <c r="AD373" s="125"/>
      <c r="AE373" s="125"/>
      <c r="AF373" s="125"/>
      <c r="AG373" s="125"/>
      <c r="AH373" s="125"/>
      <c r="AI373" s="125"/>
      <c r="AJ373" s="1"/>
    </row>
    <row r="374" ht="24.0" customHeight="1">
      <c r="A374" s="1"/>
      <c r="B374" s="126"/>
      <c r="C374" s="94"/>
      <c r="D374" s="1"/>
      <c r="E374" s="125"/>
      <c r="F374" s="125"/>
      <c r="G374" s="125"/>
      <c r="H374" s="125"/>
      <c r="I374" s="125"/>
      <c r="J374" s="125"/>
      <c r="K374" s="125"/>
      <c r="L374" s="125"/>
      <c r="M374" s="125"/>
      <c r="N374" s="125"/>
      <c r="O374" s="125"/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"/>
    </row>
    <row r="375" ht="24.0" customHeight="1">
      <c r="A375" s="1"/>
      <c r="B375" s="126"/>
      <c r="C375" s="94"/>
      <c r="D375" s="1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"/>
    </row>
    <row r="376" ht="24.0" customHeight="1">
      <c r="A376" s="1"/>
      <c r="B376" s="126"/>
      <c r="C376" s="94"/>
      <c r="D376" s="1"/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"/>
    </row>
    <row r="377" ht="24.0" customHeight="1">
      <c r="A377" s="1"/>
      <c r="B377" s="126"/>
      <c r="C377" s="94"/>
      <c r="D377" s="1"/>
      <c r="E377" s="125"/>
      <c r="F377" s="125"/>
      <c r="G377" s="125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/>
      <c r="U377" s="125"/>
      <c r="V377" s="125"/>
      <c r="W377" s="125"/>
      <c r="X377" s="125"/>
      <c r="Y377" s="125"/>
      <c r="Z377" s="125"/>
      <c r="AA377" s="125"/>
      <c r="AB377" s="125"/>
      <c r="AC377" s="125"/>
      <c r="AD377" s="125"/>
      <c r="AE377" s="125"/>
      <c r="AF377" s="125"/>
      <c r="AG377" s="125"/>
      <c r="AH377" s="125"/>
      <c r="AI377" s="125"/>
      <c r="AJ377" s="1"/>
    </row>
    <row r="378" ht="24.0" customHeight="1">
      <c r="A378" s="1"/>
      <c r="B378" s="126"/>
      <c r="C378" s="94"/>
      <c r="D378" s="1"/>
      <c r="E378" s="125"/>
      <c r="F378" s="125"/>
      <c r="G378" s="125"/>
      <c r="H378" s="125"/>
      <c r="I378" s="125"/>
      <c r="J378" s="125"/>
      <c r="K378" s="125"/>
      <c r="L378" s="125"/>
      <c r="M378" s="125"/>
      <c r="N378" s="125"/>
      <c r="O378" s="125"/>
      <c r="P378" s="125"/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  <c r="AA378" s="125"/>
      <c r="AB378" s="125"/>
      <c r="AC378" s="125"/>
      <c r="AD378" s="125"/>
      <c r="AE378" s="125"/>
      <c r="AF378" s="125"/>
      <c r="AG378" s="125"/>
      <c r="AH378" s="125"/>
      <c r="AI378" s="125"/>
      <c r="AJ378" s="1"/>
    </row>
    <row r="379" ht="24.0" customHeight="1">
      <c r="A379" s="1"/>
      <c r="B379" s="126"/>
      <c r="C379" s="94"/>
      <c r="D379" s="1"/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  <c r="AJ379" s="1"/>
    </row>
    <row r="380" ht="24.0" customHeight="1">
      <c r="A380" s="1"/>
      <c r="B380" s="126"/>
      <c r="C380" s="94"/>
      <c r="D380" s="1"/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"/>
    </row>
    <row r="381" ht="24.0" customHeight="1">
      <c r="A381" s="1"/>
      <c r="B381" s="126"/>
      <c r="C381" s="94"/>
      <c r="D381" s="1"/>
      <c r="E381" s="125"/>
      <c r="F381" s="125"/>
      <c r="G381" s="125"/>
      <c r="H381" s="125"/>
      <c r="I381" s="125"/>
      <c r="J381" s="125"/>
      <c r="K381" s="125"/>
      <c r="L381" s="125"/>
      <c r="M381" s="125"/>
      <c r="N381" s="125"/>
      <c r="O381" s="125"/>
      <c r="P381" s="125"/>
      <c r="Q381" s="125"/>
      <c r="R381" s="125"/>
      <c r="S381" s="125"/>
      <c r="T381" s="125"/>
      <c r="U381" s="125"/>
      <c r="V381" s="125"/>
      <c r="W381" s="125"/>
      <c r="X381" s="125"/>
      <c r="Y381" s="125"/>
      <c r="Z381" s="125"/>
      <c r="AA381" s="125"/>
      <c r="AB381" s="125"/>
      <c r="AC381" s="125"/>
      <c r="AD381" s="125"/>
      <c r="AE381" s="125"/>
      <c r="AF381" s="125"/>
      <c r="AG381" s="125"/>
      <c r="AH381" s="125"/>
      <c r="AI381" s="125"/>
      <c r="AJ381" s="1"/>
    </row>
    <row r="382" ht="24.0" customHeight="1">
      <c r="A382" s="1"/>
      <c r="B382" s="126"/>
      <c r="C382" s="94"/>
      <c r="D382" s="1"/>
      <c r="E382" s="125"/>
      <c r="F382" s="125"/>
      <c r="G382" s="125"/>
      <c r="H382" s="125"/>
      <c r="I382" s="125"/>
      <c r="J382" s="125"/>
      <c r="K382" s="125"/>
      <c r="L382" s="125"/>
      <c r="M382" s="125"/>
      <c r="N382" s="125"/>
      <c r="O382" s="125"/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  <c r="AJ382" s="1"/>
    </row>
    <row r="383" ht="24.0" customHeight="1">
      <c r="A383" s="1"/>
      <c r="B383" s="126"/>
      <c r="C383" s="94"/>
      <c r="D383" s="1"/>
      <c r="E383" s="125"/>
      <c r="F383" s="125"/>
      <c r="G383" s="125"/>
      <c r="H383" s="125"/>
      <c r="I383" s="125"/>
      <c r="J383" s="125"/>
      <c r="K383" s="125"/>
      <c r="L383" s="125"/>
      <c r="M383" s="125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"/>
    </row>
    <row r="384" ht="24.0" customHeight="1">
      <c r="A384" s="1"/>
      <c r="B384" s="126"/>
      <c r="C384" s="94"/>
      <c r="D384" s="1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"/>
    </row>
    <row r="385" ht="24.0" customHeight="1">
      <c r="A385" s="1"/>
      <c r="B385" s="126"/>
      <c r="C385" s="94"/>
      <c r="D385" s="1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"/>
    </row>
    <row r="386" ht="24.0" customHeight="1">
      <c r="A386" s="1"/>
      <c r="B386" s="126"/>
      <c r="C386" s="94"/>
      <c r="D386" s="1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"/>
    </row>
    <row r="387" ht="24.0" customHeight="1">
      <c r="A387" s="1"/>
      <c r="B387" s="126"/>
      <c r="C387" s="94"/>
      <c r="D387" s="1"/>
      <c r="E387" s="125"/>
      <c r="F387" s="125"/>
      <c r="G387" s="125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"/>
    </row>
    <row r="388" ht="24.0" customHeight="1">
      <c r="A388" s="1"/>
      <c r="B388" s="126"/>
      <c r="C388" s="94"/>
      <c r="D388" s="1"/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"/>
    </row>
    <row r="389" ht="24.0" customHeight="1">
      <c r="A389" s="1"/>
      <c r="B389" s="126"/>
      <c r="C389" s="94"/>
      <c r="D389" s="1"/>
      <c r="E389" s="125"/>
      <c r="F389" s="125"/>
      <c r="G389" s="125"/>
      <c r="H389" s="125"/>
      <c r="I389" s="125"/>
      <c r="J389" s="125"/>
      <c r="K389" s="125"/>
      <c r="L389" s="125"/>
      <c r="M389" s="125"/>
      <c r="N389" s="125"/>
      <c r="O389" s="125"/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  <c r="AJ389" s="1"/>
    </row>
    <row r="390" ht="24.0" customHeight="1">
      <c r="A390" s="1"/>
      <c r="B390" s="126"/>
      <c r="C390" s="94"/>
      <c r="D390" s="1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"/>
    </row>
    <row r="391" ht="24.0" customHeight="1">
      <c r="A391" s="1"/>
      <c r="B391" s="126"/>
      <c r="C391" s="94"/>
      <c r="D391" s="1"/>
      <c r="E391" s="125"/>
      <c r="F391" s="125"/>
      <c r="G391" s="125"/>
      <c r="H391" s="125"/>
      <c r="I391" s="125"/>
      <c r="J391" s="125"/>
      <c r="K391" s="125"/>
      <c r="L391" s="125"/>
      <c r="M391" s="125"/>
      <c r="N391" s="125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  <c r="AJ391" s="1"/>
    </row>
    <row r="392" ht="24.0" customHeight="1">
      <c r="A392" s="1"/>
      <c r="B392" s="126"/>
      <c r="C392" s="94"/>
      <c r="D392" s="1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"/>
    </row>
    <row r="393" ht="24.0" customHeight="1">
      <c r="A393" s="1"/>
      <c r="B393" s="126"/>
      <c r="C393" s="94"/>
      <c r="D393" s="1"/>
      <c r="E393" s="125"/>
      <c r="F393" s="125"/>
      <c r="G393" s="125"/>
      <c r="H393" s="125"/>
      <c r="I393" s="125"/>
      <c r="J393" s="125"/>
      <c r="K393" s="125"/>
      <c r="L393" s="125"/>
      <c r="M393" s="125"/>
      <c r="N393" s="125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"/>
    </row>
    <row r="394" ht="24.0" customHeight="1">
      <c r="A394" s="1"/>
      <c r="B394" s="126"/>
      <c r="C394" s="94"/>
      <c r="D394" s="1"/>
      <c r="E394" s="125"/>
      <c r="F394" s="125"/>
      <c r="G394" s="125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"/>
    </row>
    <row r="395" ht="24.0" customHeight="1">
      <c r="A395" s="1"/>
      <c r="B395" s="126"/>
      <c r="C395" s="94"/>
      <c r="D395" s="1"/>
      <c r="E395" s="125"/>
      <c r="F395" s="125"/>
      <c r="G395" s="125"/>
      <c r="H395" s="125"/>
      <c r="I395" s="125"/>
      <c r="J395" s="125"/>
      <c r="K395" s="125"/>
      <c r="L395" s="125"/>
      <c r="M395" s="125"/>
      <c r="N395" s="125"/>
      <c r="O395" s="125"/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  <c r="AJ395" s="1"/>
    </row>
    <row r="396" ht="24.0" customHeight="1">
      <c r="A396" s="1"/>
      <c r="B396" s="126"/>
      <c r="C396" s="94"/>
      <c r="D396" s="1"/>
      <c r="E396" s="125"/>
      <c r="F396" s="125"/>
      <c r="G396" s="125"/>
      <c r="H396" s="125"/>
      <c r="I396" s="125"/>
      <c r="J396" s="125"/>
      <c r="K396" s="125"/>
      <c r="L396" s="125"/>
      <c r="M396" s="125"/>
      <c r="N396" s="125"/>
      <c r="O396" s="125"/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  <c r="AA396" s="125"/>
      <c r="AB396" s="125"/>
      <c r="AC396" s="125"/>
      <c r="AD396" s="125"/>
      <c r="AE396" s="125"/>
      <c r="AF396" s="125"/>
      <c r="AG396" s="125"/>
      <c r="AH396" s="125"/>
      <c r="AI396" s="125"/>
      <c r="AJ396" s="1"/>
    </row>
    <row r="397" ht="24.0" customHeight="1">
      <c r="A397" s="1"/>
      <c r="B397" s="126"/>
      <c r="C397" s="94"/>
      <c r="D397" s="1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  <c r="AJ397" s="1"/>
    </row>
    <row r="398" ht="24.0" customHeight="1">
      <c r="A398" s="1"/>
      <c r="B398" s="126"/>
      <c r="C398" s="94"/>
      <c r="D398" s="1"/>
      <c r="E398" s="125"/>
      <c r="F398" s="125"/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"/>
    </row>
    <row r="399" ht="24.0" customHeight="1">
      <c r="A399" s="1"/>
      <c r="B399" s="126"/>
      <c r="C399" s="94"/>
      <c r="D399" s="1"/>
      <c r="E399" s="125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"/>
    </row>
    <row r="400" ht="24.0" customHeight="1">
      <c r="A400" s="1"/>
      <c r="B400" s="126"/>
      <c r="C400" s="94"/>
      <c r="D400" s="1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"/>
    </row>
    <row r="401" ht="24.0" customHeight="1">
      <c r="A401" s="1"/>
      <c r="B401" s="126"/>
      <c r="C401" s="94"/>
      <c r="D401" s="1"/>
      <c r="E401" s="125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"/>
    </row>
    <row r="402" ht="24.0" customHeight="1">
      <c r="A402" s="1"/>
      <c r="B402" s="126"/>
      <c r="C402" s="94"/>
      <c r="D402" s="1"/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"/>
    </row>
    <row r="403" ht="24.0" customHeight="1">
      <c r="A403" s="1"/>
      <c r="B403" s="126"/>
      <c r="C403" s="94"/>
      <c r="D403" s="1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"/>
    </row>
    <row r="404" ht="24.0" customHeight="1">
      <c r="A404" s="1"/>
      <c r="B404" s="126"/>
      <c r="C404" s="94"/>
      <c r="D404" s="1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  <c r="AB404" s="125"/>
      <c r="AC404" s="125"/>
      <c r="AD404" s="125"/>
      <c r="AE404" s="125"/>
      <c r="AF404" s="125"/>
      <c r="AG404" s="125"/>
      <c r="AH404" s="125"/>
      <c r="AI404" s="125"/>
      <c r="AJ404" s="1"/>
    </row>
    <row r="405" ht="24.0" customHeight="1">
      <c r="A405" s="1"/>
      <c r="B405" s="126"/>
      <c r="C405" s="94"/>
      <c r="D405" s="1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  <c r="AJ405" s="1"/>
    </row>
    <row r="406" ht="24.0" customHeight="1">
      <c r="A406" s="1"/>
      <c r="B406" s="126"/>
      <c r="C406" s="94"/>
      <c r="D406" s="1"/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"/>
    </row>
    <row r="407" ht="24.0" customHeight="1">
      <c r="A407" s="1"/>
      <c r="B407" s="126"/>
      <c r="C407" s="94"/>
      <c r="D407" s="1"/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"/>
    </row>
    <row r="408" ht="24.0" customHeight="1">
      <c r="A408" s="1"/>
      <c r="B408" s="126"/>
      <c r="C408" s="94"/>
      <c r="D408" s="1"/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"/>
    </row>
    <row r="409" ht="24.0" customHeight="1">
      <c r="A409" s="1"/>
      <c r="B409" s="126"/>
      <c r="C409" s="94"/>
      <c r="D409" s="1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  <c r="AG409" s="125"/>
      <c r="AH409" s="125"/>
      <c r="AI409" s="125"/>
      <c r="AJ409" s="1"/>
    </row>
    <row r="410" ht="24.0" customHeight="1">
      <c r="A410" s="1"/>
      <c r="B410" s="126"/>
      <c r="C410" s="94"/>
      <c r="D410" s="1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  <c r="AG410" s="125"/>
      <c r="AH410" s="125"/>
      <c r="AI410" s="125"/>
      <c r="AJ410" s="1"/>
    </row>
    <row r="411" ht="24.0" customHeight="1">
      <c r="A411" s="1"/>
      <c r="B411" s="126"/>
      <c r="C411" s="94"/>
      <c r="D411" s="1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/>
      <c r="AE411" s="125"/>
      <c r="AF411" s="125"/>
      <c r="AG411" s="125"/>
      <c r="AH411" s="125"/>
      <c r="AI411" s="125"/>
      <c r="AJ411" s="1"/>
    </row>
    <row r="412" ht="24.0" customHeight="1">
      <c r="A412" s="1"/>
      <c r="B412" s="126"/>
      <c r="C412" s="94"/>
      <c r="D412" s="1"/>
      <c r="E412" s="125"/>
      <c r="F412" s="125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  <c r="AJ412" s="1"/>
    </row>
    <row r="413" ht="24.0" customHeight="1">
      <c r="A413" s="1"/>
      <c r="B413" s="126"/>
      <c r="C413" s="94"/>
      <c r="D413" s="1"/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"/>
    </row>
    <row r="414" ht="24.0" customHeight="1">
      <c r="A414" s="1"/>
      <c r="B414" s="126"/>
      <c r="C414" s="94"/>
      <c r="D414" s="1"/>
      <c r="E414" s="125"/>
      <c r="F414" s="125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5"/>
      <c r="AC414" s="125"/>
      <c r="AD414" s="125"/>
      <c r="AE414" s="125"/>
      <c r="AF414" s="125"/>
      <c r="AG414" s="125"/>
      <c r="AH414" s="125"/>
      <c r="AI414" s="125"/>
      <c r="AJ414" s="1"/>
    </row>
    <row r="415" ht="24.0" customHeight="1">
      <c r="A415" s="1"/>
      <c r="B415" s="126"/>
      <c r="C415" s="94"/>
      <c r="D415" s="1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"/>
    </row>
    <row r="416" ht="24.0" customHeight="1">
      <c r="A416" s="1"/>
      <c r="B416" s="126"/>
      <c r="C416" s="94"/>
      <c r="D416" s="1"/>
      <c r="E416" s="125"/>
      <c r="F416" s="125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"/>
    </row>
    <row r="417" ht="24.0" customHeight="1">
      <c r="A417" s="1"/>
      <c r="B417" s="126"/>
      <c r="C417" s="94"/>
      <c r="D417" s="1"/>
      <c r="E417" s="125"/>
      <c r="F417" s="125"/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  <c r="AJ417" s="1"/>
    </row>
    <row r="418" ht="24.0" customHeight="1">
      <c r="A418" s="1"/>
      <c r="B418" s="126"/>
      <c r="C418" s="94"/>
      <c r="D418" s="1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  <c r="AA418" s="125"/>
      <c r="AB418" s="125"/>
      <c r="AC418" s="125"/>
      <c r="AD418" s="125"/>
      <c r="AE418" s="125"/>
      <c r="AF418" s="125"/>
      <c r="AG418" s="125"/>
      <c r="AH418" s="125"/>
      <c r="AI418" s="125"/>
      <c r="AJ418" s="1"/>
    </row>
    <row r="419" ht="24.0" customHeight="1">
      <c r="A419" s="1"/>
      <c r="B419" s="126"/>
      <c r="C419" s="94"/>
      <c r="D419" s="1"/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  <c r="AA419" s="125"/>
      <c r="AB419" s="125"/>
      <c r="AC419" s="125"/>
      <c r="AD419" s="125"/>
      <c r="AE419" s="125"/>
      <c r="AF419" s="125"/>
      <c r="AG419" s="125"/>
      <c r="AH419" s="125"/>
      <c r="AI419" s="125"/>
      <c r="AJ419" s="1"/>
    </row>
    <row r="420" ht="24.0" customHeight="1">
      <c r="A420" s="1"/>
      <c r="B420" s="126"/>
      <c r="C420" s="94"/>
      <c r="D420" s="1"/>
      <c r="E420" s="125"/>
      <c r="F420" s="125"/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  <c r="AA420" s="125"/>
      <c r="AB420" s="125"/>
      <c r="AC420" s="125"/>
      <c r="AD420" s="125"/>
      <c r="AE420" s="125"/>
      <c r="AF420" s="125"/>
      <c r="AG420" s="125"/>
      <c r="AH420" s="125"/>
      <c r="AI420" s="125"/>
      <c r="AJ420" s="1"/>
    </row>
    <row r="421" ht="24.0" customHeight="1">
      <c r="A421" s="1"/>
      <c r="B421" s="126"/>
      <c r="C421" s="94"/>
      <c r="D421" s="1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"/>
    </row>
    <row r="422" ht="24.0" customHeight="1">
      <c r="A422" s="1"/>
      <c r="B422" s="126"/>
      <c r="C422" s="94"/>
      <c r="D422" s="1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"/>
    </row>
    <row r="423" ht="24.0" customHeight="1">
      <c r="A423" s="1"/>
      <c r="B423" s="126"/>
      <c r="C423" s="94"/>
      <c r="D423" s="1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"/>
    </row>
    <row r="424" ht="24.0" customHeight="1">
      <c r="A424" s="1"/>
      <c r="B424" s="126"/>
      <c r="C424" s="94"/>
      <c r="D424" s="1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"/>
    </row>
    <row r="425" ht="24.0" customHeight="1">
      <c r="A425" s="1"/>
      <c r="B425" s="126"/>
      <c r="C425" s="94"/>
      <c r="D425" s="1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"/>
    </row>
    <row r="426" ht="24.0" customHeight="1">
      <c r="A426" s="1"/>
      <c r="B426" s="126"/>
      <c r="C426" s="94"/>
      <c r="D426" s="1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  <c r="AJ426" s="1"/>
    </row>
    <row r="427" ht="24.0" customHeight="1">
      <c r="A427" s="1"/>
      <c r="B427" s="126"/>
      <c r="C427" s="94"/>
      <c r="D427" s="1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"/>
    </row>
    <row r="428" ht="24.0" customHeight="1">
      <c r="A428" s="1"/>
      <c r="B428" s="126"/>
      <c r="C428" s="94"/>
      <c r="D428" s="1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"/>
    </row>
    <row r="429" ht="24.0" customHeight="1">
      <c r="A429" s="1"/>
      <c r="B429" s="126"/>
      <c r="C429" s="94"/>
      <c r="D429" s="1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"/>
    </row>
    <row r="430" ht="24.0" customHeight="1">
      <c r="A430" s="1"/>
      <c r="B430" s="126"/>
      <c r="C430" s="94"/>
      <c r="D430" s="1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"/>
    </row>
    <row r="431" ht="24.0" customHeight="1">
      <c r="A431" s="1"/>
      <c r="B431" s="126"/>
      <c r="C431" s="94"/>
      <c r="D431" s="1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  <c r="AB431" s="125"/>
      <c r="AC431" s="125"/>
      <c r="AD431" s="125"/>
      <c r="AE431" s="125"/>
      <c r="AF431" s="125"/>
      <c r="AG431" s="125"/>
      <c r="AH431" s="125"/>
      <c r="AI431" s="125"/>
      <c r="AJ431" s="1"/>
    </row>
    <row r="432" ht="24.0" customHeight="1">
      <c r="A432" s="1"/>
      <c r="B432" s="126"/>
      <c r="C432" s="94"/>
      <c r="D432" s="1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  <c r="Z432" s="125"/>
      <c r="AA432" s="125"/>
      <c r="AB432" s="125"/>
      <c r="AC432" s="125"/>
      <c r="AD432" s="125"/>
      <c r="AE432" s="125"/>
      <c r="AF432" s="125"/>
      <c r="AG432" s="125"/>
      <c r="AH432" s="125"/>
      <c r="AI432" s="125"/>
      <c r="AJ432" s="1"/>
    </row>
    <row r="433" ht="24.0" customHeight="1">
      <c r="A433" s="1"/>
      <c r="B433" s="126"/>
      <c r="C433" s="94"/>
      <c r="D433" s="1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  <c r="Z433" s="125"/>
      <c r="AA433" s="125"/>
      <c r="AB433" s="125"/>
      <c r="AC433" s="125"/>
      <c r="AD433" s="125"/>
      <c r="AE433" s="125"/>
      <c r="AF433" s="125"/>
      <c r="AG433" s="125"/>
      <c r="AH433" s="125"/>
      <c r="AI433" s="125"/>
      <c r="AJ433" s="1"/>
    </row>
    <row r="434" ht="24.0" customHeight="1">
      <c r="A434" s="1"/>
      <c r="B434" s="126"/>
      <c r="C434" s="94"/>
      <c r="D434" s="1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  <c r="AA434" s="125"/>
      <c r="AB434" s="125"/>
      <c r="AC434" s="125"/>
      <c r="AD434" s="125"/>
      <c r="AE434" s="125"/>
      <c r="AF434" s="125"/>
      <c r="AG434" s="125"/>
      <c r="AH434" s="125"/>
      <c r="AI434" s="125"/>
      <c r="AJ434" s="1"/>
    </row>
    <row r="435" ht="24.0" customHeight="1">
      <c r="A435" s="1"/>
      <c r="B435" s="126"/>
      <c r="C435" s="94"/>
      <c r="D435" s="1"/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  <c r="O435" s="125"/>
      <c r="P435" s="125"/>
      <c r="Q435" s="125"/>
      <c r="R435" s="125"/>
      <c r="S435" s="125"/>
      <c r="T435" s="125"/>
      <c r="U435" s="125"/>
      <c r="V435" s="125"/>
      <c r="W435" s="125"/>
      <c r="X435" s="125"/>
      <c r="Y435" s="125"/>
      <c r="Z435" s="125"/>
      <c r="AA435" s="125"/>
      <c r="AB435" s="125"/>
      <c r="AC435" s="125"/>
      <c r="AD435" s="125"/>
      <c r="AE435" s="125"/>
      <c r="AF435" s="125"/>
      <c r="AG435" s="125"/>
      <c r="AH435" s="125"/>
      <c r="AI435" s="125"/>
      <c r="AJ435" s="1"/>
    </row>
    <row r="436" ht="24.0" customHeight="1">
      <c r="A436" s="1"/>
      <c r="B436" s="126"/>
      <c r="C436" s="94"/>
      <c r="D436" s="1"/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/>
      <c r="AB436" s="125"/>
      <c r="AC436" s="125"/>
      <c r="AD436" s="125"/>
      <c r="AE436" s="125"/>
      <c r="AF436" s="125"/>
      <c r="AG436" s="125"/>
      <c r="AH436" s="125"/>
      <c r="AI436" s="125"/>
      <c r="AJ436" s="1"/>
    </row>
    <row r="437" ht="24.0" customHeight="1">
      <c r="A437" s="1"/>
      <c r="B437" s="126"/>
      <c r="C437" s="94"/>
      <c r="D437" s="1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  <c r="AJ437" s="1"/>
    </row>
    <row r="438" ht="24.0" customHeight="1">
      <c r="A438" s="1"/>
      <c r="B438" s="126"/>
      <c r="C438" s="94"/>
      <c r="D438" s="1"/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  <c r="AA438" s="125"/>
      <c r="AB438" s="125"/>
      <c r="AC438" s="125"/>
      <c r="AD438" s="125"/>
      <c r="AE438" s="125"/>
      <c r="AF438" s="125"/>
      <c r="AG438" s="125"/>
      <c r="AH438" s="125"/>
      <c r="AI438" s="125"/>
      <c r="AJ438" s="1"/>
    </row>
    <row r="439" ht="24.0" customHeight="1">
      <c r="A439" s="1"/>
      <c r="B439" s="126"/>
      <c r="C439" s="94"/>
      <c r="D439" s="1"/>
      <c r="E439" s="125"/>
      <c r="F439" s="125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  <c r="Z439" s="125"/>
      <c r="AA439" s="125"/>
      <c r="AB439" s="125"/>
      <c r="AC439" s="125"/>
      <c r="AD439" s="125"/>
      <c r="AE439" s="125"/>
      <c r="AF439" s="125"/>
      <c r="AG439" s="125"/>
      <c r="AH439" s="125"/>
      <c r="AI439" s="125"/>
      <c r="AJ439" s="1"/>
    </row>
    <row r="440" ht="24.0" customHeight="1">
      <c r="A440" s="1"/>
      <c r="B440" s="126"/>
      <c r="C440" s="94"/>
      <c r="D440" s="1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  <c r="AA440" s="125"/>
      <c r="AB440" s="125"/>
      <c r="AC440" s="125"/>
      <c r="AD440" s="125"/>
      <c r="AE440" s="125"/>
      <c r="AF440" s="125"/>
      <c r="AG440" s="125"/>
      <c r="AH440" s="125"/>
      <c r="AI440" s="125"/>
      <c r="AJ440" s="1"/>
    </row>
    <row r="441" ht="24.0" customHeight="1">
      <c r="A441" s="1"/>
      <c r="B441" s="126"/>
      <c r="C441" s="94"/>
      <c r="D441" s="1"/>
      <c r="E441" s="125"/>
      <c r="F441" s="125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  <c r="AA441" s="125"/>
      <c r="AB441" s="125"/>
      <c r="AC441" s="125"/>
      <c r="AD441" s="125"/>
      <c r="AE441" s="125"/>
      <c r="AF441" s="125"/>
      <c r="AG441" s="125"/>
      <c r="AH441" s="125"/>
      <c r="AI441" s="125"/>
      <c r="AJ441" s="1"/>
    </row>
    <row r="442" ht="24.0" customHeight="1">
      <c r="A442" s="1"/>
      <c r="B442" s="126"/>
      <c r="C442" s="94"/>
      <c r="D442" s="1"/>
      <c r="E442" s="125"/>
      <c r="F442" s="125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  <c r="AA442" s="125"/>
      <c r="AB442" s="125"/>
      <c r="AC442" s="125"/>
      <c r="AD442" s="125"/>
      <c r="AE442" s="125"/>
      <c r="AF442" s="125"/>
      <c r="AG442" s="125"/>
      <c r="AH442" s="125"/>
      <c r="AI442" s="125"/>
      <c r="AJ442" s="1"/>
    </row>
    <row r="443" ht="24.0" customHeight="1">
      <c r="A443" s="1"/>
      <c r="B443" s="126"/>
      <c r="C443" s="94"/>
      <c r="D443" s="1"/>
      <c r="E443" s="125"/>
      <c r="F443" s="125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  <c r="AJ443" s="1"/>
    </row>
    <row r="444" ht="24.0" customHeight="1">
      <c r="A444" s="1"/>
      <c r="B444" s="126"/>
      <c r="C444" s="94"/>
      <c r="D444" s="1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/>
      <c r="AI444" s="125"/>
      <c r="AJ444" s="1"/>
    </row>
    <row r="445" ht="24.0" customHeight="1">
      <c r="A445" s="1"/>
      <c r="B445" s="126"/>
      <c r="C445" s="94"/>
      <c r="D445" s="1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  <c r="AA445" s="125"/>
      <c r="AB445" s="125"/>
      <c r="AC445" s="125"/>
      <c r="AD445" s="125"/>
      <c r="AE445" s="125"/>
      <c r="AF445" s="125"/>
      <c r="AG445" s="125"/>
      <c r="AH445" s="125"/>
      <c r="AI445" s="125"/>
      <c r="AJ445" s="1"/>
    </row>
    <row r="446" ht="24.0" customHeight="1">
      <c r="A446" s="1"/>
      <c r="B446" s="126"/>
      <c r="C446" s="94"/>
      <c r="D446" s="1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  <c r="AA446" s="125"/>
      <c r="AB446" s="125"/>
      <c r="AC446" s="125"/>
      <c r="AD446" s="125"/>
      <c r="AE446" s="125"/>
      <c r="AF446" s="125"/>
      <c r="AG446" s="125"/>
      <c r="AH446" s="125"/>
      <c r="AI446" s="125"/>
      <c r="AJ446" s="1"/>
    </row>
    <row r="447" ht="24.0" customHeight="1">
      <c r="A447" s="1"/>
      <c r="B447" s="126"/>
      <c r="C447" s="94"/>
      <c r="D447" s="1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  <c r="AA447" s="125"/>
      <c r="AB447" s="125"/>
      <c r="AC447" s="125"/>
      <c r="AD447" s="125"/>
      <c r="AE447" s="125"/>
      <c r="AF447" s="125"/>
      <c r="AG447" s="125"/>
      <c r="AH447" s="125"/>
      <c r="AI447" s="125"/>
      <c r="AJ447" s="1"/>
    </row>
    <row r="448" ht="24.0" customHeight="1">
      <c r="A448" s="1"/>
      <c r="B448" s="126"/>
      <c r="C448" s="94"/>
      <c r="D448" s="1"/>
      <c r="E448" s="125"/>
      <c r="F448" s="125"/>
      <c r="G448" s="125"/>
      <c r="H448" s="125"/>
      <c r="I448" s="125"/>
      <c r="J448" s="125"/>
      <c r="K448" s="125"/>
      <c r="L448" s="125"/>
      <c r="M448" s="125"/>
      <c r="N448" s="125"/>
      <c r="O448" s="125"/>
      <c r="P448" s="125"/>
      <c r="Q448" s="125"/>
      <c r="R448" s="125"/>
      <c r="S448" s="125"/>
      <c r="T448" s="125"/>
      <c r="U448" s="125"/>
      <c r="V448" s="125"/>
      <c r="W448" s="125"/>
      <c r="X448" s="125"/>
      <c r="Y448" s="125"/>
      <c r="Z448" s="125"/>
      <c r="AA448" s="125"/>
      <c r="AB448" s="125"/>
      <c r="AC448" s="125"/>
      <c r="AD448" s="125"/>
      <c r="AE448" s="125"/>
      <c r="AF448" s="125"/>
      <c r="AG448" s="125"/>
      <c r="AH448" s="125"/>
      <c r="AI448" s="125"/>
      <c r="AJ448" s="1"/>
    </row>
    <row r="449" ht="24.0" customHeight="1">
      <c r="A449" s="1"/>
      <c r="B449" s="126"/>
      <c r="C449" s="94"/>
      <c r="D449" s="1"/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  <c r="AA449" s="125"/>
      <c r="AB449" s="125"/>
      <c r="AC449" s="125"/>
      <c r="AD449" s="125"/>
      <c r="AE449" s="125"/>
      <c r="AF449" s="125"/>
      <c r="AG449" s="125"/>
      <c r="AH449" s="125"/>
      <c r="AI449" s="125"/>
      <c r="AJ449" s="1"/>
    </row>
    <row r="450" ht="24.0" customHeight="1">
      <c r="A450" s="1"/>
      <c r="B450" s="126"/>
      <c r="C450" s="94"/>
      <c r="D450" s="1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  <c r="AJ450" s="1"/>
    </row>
    <row r="451" ht="24.0" customHeight="1">
      <c r="A451" s="1"/>
      <c r="B451" s="126"/>
      <c r="C451" s="94"/>
      <c r="D451" s="1"/>
      <c r="E451" s="125"/>
      <c r="F451" s="125"/>
      <c r="G451" s="125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  <c r="AA451" s="125"/>
      <c r="AB451" s="125"/>
      <c r="AC451" s="125"/>
      <c r="AD451" s="125"/>
      <c r="AE451" s="125"/>
      <c r="AF451" s="125"/>
      <c r="AG451" s="125"/>
      <c r="AH451" s="125"/>
      <c r="AI451" s="125"/>
      <c r="AJ451" s="1"/>
    </row>
    <row r="452" ht="24.0" customHeight="1">
      <c r="A452" s="1"/>
      <c r="B452" s="126"/>
      <c r="C452" s="94"/>
      <c r="D452" s="1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  <c r="AA452" s="125"/>
      <c r="AB452" s="125"/>
      <c r="AC452" s="125"/>
      <c r="AD452" s="125"/>
      <c r="AE452" s="125"/>
      <c r="AF452" s="125"/>
      <c r="AG452" s="125"/>
      <c r="AH452" s="125"/>
      <c r="AI452" s="125"/>
      <c r="AJ452" s="1"/>
    </row>
    <row r="453" ht="24.0" customHeight="1">
      <c r="A453" s="1"/>
      <c r="B453" s="126"/>
      <c r="C453" s="94"/>
      <c r="D453" s="1"/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  <c r="Z453" s="125"/>
      <c r="AA453" s="125"/>
      <c r="AB453" s="125"/>
      <c r="AC453" s="125"/>
      <c r="AD453" s="125"/>
      <c r="AE453" s="125"/>
      <c r="AF453" s="125"/>
      <c r="AG453" s="125"/>
      <c r="AH453" s="125"/>
      <c r="AI453" s="125"/>
      <c r="AJ453" s="1"/>
    </row>
    <row r="454" ht="24.0" customHeight="1">
      <c r="A454" s="1"/>
      <c r="B454" s="126"/>
      <c r="C454" s="94"/>
      <c r="D454" s="1"/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  <c r="AJ454" s="1"/>
    </row>
    <row r="455" ht="24.0" customHeight="1">
      <c r="A455" s="1"/>
      <c r="B455" s="126"/>
      <c r="C455" s="94"/>
      <c r="D455" s="1"/>
      <c r="E455" s="125"/>
      <c r="F455" s="125"/>
      <c r="G455" s="125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  <c r="AA455" s="125"/>
      <c r="AB455" s="125"/>
      <c r="AC455" s="125"/>
      <c r="AD455" s="125"/>
      <c r="AE455" s="125"/>
      <c r="AF455" s="125"/>
      <c r="AG455" s="125"/>
      <c r="AH455" s="125"/>
      <c r="AI455" s="125"/>
      <c r="AJ455" s="1"/>
    </row>
    <row r="456" ht="24.0" customHeight="1">
      <c r="A456" s="1"/>
      <c r="B456" s="126"/>
      <c r="C456" s="94"/>
      <c r="D456" s="1"/>
      <c r="E456" s="125"/>
      <c r="F456" s="125"/>
      <c r="G456" s="125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  <c r="Z456" s="125"/>
      <c r="AA456" s="125"/>
      <c r="AB456" s="125"/>
      <c r="AC456" s="125"/>
      <c r="AD456" s="125"/>
      <c r="AE456" s="125"/>
      <c r="AF456" s="125"/>
      <c r="AG456" s="125"/>
      <c r="AH456" s="125"/>
      <c r="AI456" s="125"/>
      <c r="AJ456" s="1"/>
    </row>
    <row r="457" ht="24.0" customHeight="1">
      <c r="A457" s="1"/>
      <c r="B457" s="126"/>
      <c r="C457" s="94"/>
      <c r="D457" s="1"/>
      <c r="E457" s="125"/>
      <c r="F457" s="125"/>
      <c r="G457" s="125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  <c r="AA457" s="125"/>
      <c r="AB457" s="125"/>
      <c r="AC457" s="125"/>
      <c r="AD457" s="125"/>
      <c r="AE457" s="125"/>
      <c r="AF457" s="125"/>
      <c r="AG457" s="125"/>
      <c r="AH457" s="125"/>
      <c r="AI457" s="125"/>
      <c r="AJ457" s="1"/>
    </row>
    <row r="458" ht="24.0" customHeight="1">
      <c r="A458" s="1"/>
      <c r="B458" s="126"/>
      <c r="C458" s="94"/>
      <c r="D458" s="1"/>
      <c r="E458" s="125"/>
      <c r="F458" s="125"/>
      <c r="G458" s="125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  <c r="Z458" s="125"/>
      <c r="AA458" s="125"/>
      <c r="AB458" s="125"/>
      <c r="AC458" s="125"/>
      <c r="AD458" s="125"/>
      <c r="AE458" s="125"/>
      <c r="AF458" s="125"/>
      <c r="AG458" s="125"/>
      <c r="AH458" s="125"/>
      <c r="AI458" s="125"/>
      <c r="AJ458" s="1"/>
    </row>
    <row r="459" ht="24.0" customHeight="1">
      <c r="A459" s="1"/>
      <c r="B459" s="126"/>
      <c r="C459" s="94"/>
      <c r="D459" s="1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/>
      <c r="AA459" s="125"/>
      <c r="AB459" s="125"/>
      <c r="AC459" s="125"/>
      <c r="AD459" s="125"/>
      <c r="AE459" s="125"/>
      <c r="AF459" s="125"/>
      <c r="AG459" s="125"/>
      <c r="AH459" s="125"/>
      <c r="AI459" s="125"/>
      <c r="AJ459" s="1"/>
    </row>
    <row r="460" ht="24.0" customHeight="1">
      <c r="A460" s="1"/>
      <c r="B460" s="126"/>
      <c r="C460" s="94"/>
      <c r="D460" s="1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  <c r="Z460" s="125"/>
      <c r="AA460" s="125"/>
      <c r="AB460" s="125"/>
      <c r="AC460" s="125"/>
      <c r="AD460" s="125"/>
      <c r="AE460" s="125"/>
      <c r="AF460" s="125"/>
      <c r="AG460" s="125"/>
      <c r="AH460" s="125"/>
      <c r="AI460" s="125"/>
      <c r="AJ460" s="1"/>
    </row>
    <row r="461" ht="24.0" customHeight="1">
      <c r="A461" s="1"/>
      <c r="B461" s="126"/>
      <c r="C461" s="94"/>
      <c r="D461" s="1"/>
      <c r="E461" s="125"/>
      <c r="F461" s="125"/>
      <c r="G461" s="125"/>
      <c r="H461" s="125"/>
      <c r="I461" s="125"/>
      <c r="J461" s="125"/>
      <c r="K461" s="125"/>
      <c r="L461" s="125"/>
      <c r="M461" s="125"/>
      <c r="N461" s="125"/>
      <c r="O461" s="125"/>
      <c r="P461" s="125"/>
      <c r="Q461" s="125"/>
      <c r="R461" s="125"/>
      <c r="S461" s="125"/>
      <c r="T461" s="125"/>
      <c r="U461" s="125"/>
      <c r="V461" s="125"/>
      <c r="W461" s="125"/>
      <c r="X461" s="125"/>
      <c r="Y461" s="125"/>
      <c r="Z461" s="125"/>
      <c r="AA461" s="125"/>
      <c r="AB461" s="125"/>
      <c r="AC461" s="125"/>
      <c r="AD461" s="125"/>
      <c r="AE461" s="125"/>
      <c r="AF461" s="125"/>
      <c r="AG461" s="125"/>
      <c r="AH461" s="125"/>
      <c r="AI461" s="125"/>
      <c r="AJ461" s="1"/>
    </row>
    <row r="462" ht="24.0" customHeight="1">
      <c r="A462" s="1"/>
      <c r="B462" s="126"/>
      <c r="C462" s="94"/>
      <c r="D462" s="1"/>
      <c r="E462" s="125"/>
      <c r="F462" s="125"/>
      <c r="G462" s="125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  <c r="R462" s="125"/>
      <c r="S462" s="125"/>
      <c r="T462" s="125"/>
      <c r="U462" s="125"/>
      <c r="V462" s="125"/>
      <c r="W462" s="125"/>
      <c r="X462" s="125"/>
      <c r="Y462" s="125"/>
      <c r="Z462" s="125"/>
      <c r="AA462" s="125"/>
      <c r="AB462" s="125"/>
      <c r="AC462" s="125"/>
      <c r="AD462" s="125"/>
      <c r="AE462" s="125"/>
      <c r="AF462" s="125"/>
      <c r="AG462" s="125"/>
      <c r="AH462" s="125"/>
      <c r="AI462" s="125"/>
      <c r="AJ462" s="1"/>
    </row>
    <row r="463" ht="24.0" customHeight="1">
      <c r="A463" s="1"/>
      <c r="B463" s="126"/>
      <c r="C463" s="94"/>
      <c r="D463" s="1"/>
      <c r="E463" s="125"/>
      <c r="F463" s="125"/>
      <c r="G463" s="125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  <c r="AA463" s="125"/>
      <c r="AB463" s="125"/>
      <c r="AC463" s="125"/>
      <c r="AD463" s="125"/>
      <c r="AE463" s="125"/>
      <c r="AF463" s="125"/>
      <c r="AG463" s="125"/>
      <c r="AH463" s="125"/>
      <c r="AI463" s="125"/>
      <c r="AJ463" s="1"/>
    </row>
    <row r="464" ht="24.0" customHeight="1">
      <c r="A464" s="1"/>
      <c r="B464" s="126"/>
      <c r="C464" s="94"/>
      <c r="D464" s="1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  <c r="AA464" s="125"/>
      <c r="AB464" s="125"/>
      <c r="AC464" s="125"/>
      <c r="AD464" s="125"/>
      <c r="AE464" s="125"/>
      <c r="AF464" s="125"/>
      <c r="AG464" s="125"/>
      <c r="AH464" s="125"/>
      <c r="AI464" s="125"/>
      <c r="AJ464" s="1"/>
    </row>
    <row r="465" ht="24.0" customHeight="1">
      <c r="A465" s="1"/>
      <c r="B465" s="126"/>
      <c r="C465" s="94"/>
      <c r="D465" s="1"/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  <c r="Z465" s="125"/>
      <c r="AA465" s="125"/>
      <c r="AB465" s="125"/>
      <c r="AC465" s="125"/>
      <c r="AD465" s="125"/>
      <c r="AE465" s="125"/>
      <c r="AF465" s="125"/>
      <c r="AG465" s="125"/>
      <c r="AH465" s="125"/>
      <c r="AI465" s="125"/>
      <c r="AJ465" s="1"/>
    </row>
    <row r="466" ht="24.0" customHeight="1">
      <c r="A466" s="1"/>
      <c r="B466" s="126"/>
      <c r="C466" s="94"/>
      <c r="D466" s="1"/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  <c r="Z466" s="125"/>
      <c r="AA466" s="125"/>
      <c r="AB466" s="125"/>
      <c r="AC466" s="125"/>
      <c r="AD466" s="125"/>
      <c r="AE466" s="125"/>
      <c r="AF466" s="125"/>
      <c r="AG466" s="125"/>
      <c r="AH466" s="125"/>
      <c r="AI466" s="125"/>
      <c r="AJ466" s="1"/>
    </row>
    <row r="467" ht="24.0" customHeight="1">
      <c r="A467" s="1"/>
      <c r="B467" s="126"/>
      <c r="C467" s="94"/>
      <c r="D467" s="1"/>
      <c r="E467" s="125"/>
      <c r="F467" s="125"/>
      <c r="G467" s="125"/>
      <c r="H467" s="125"/>
      <c r="I467" s="125"/>
      <c r="J467" s="125"/>
      <c r="K467" s="125"/>
      <c r="L467" s="125"/>
      <c r="M467" s="125"/>
      <c r="N467" s="125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  <c r="Y467" s="125"/>
      <c r="Z467" s="125"/>
      <c r="AA467" s="125"/>
      <c r="AB467" s="125"/>
      <c r="AC467" s="125"/>
      <c r="AD467" s="125"/>
      <c r="AE467" s="125"/>
      <c r="AF467" s="125"/>
      <c r="AG467" s="125"/>
      <c r="AH467" s="125"/>
      <c r="AI467" s="125"/>
      <c r="AJ467" s="1"/>
    </row>
    <row r="468" ht="24.0" customHeight="1">
      <c r="A468" s="1"/>
      <c r="B468" s="126"/>
      <c r="C468" s="94"/>
      <c r="D468" s="1"/>
      <c r="E468" s="125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"/>
    </row>
    <row r="469" ht="24.0" customHeight="1">
      <c r="A469" s="1"/>
      <c r="B469" s="126"/>
      <c r="C469" s="94"/>
      <c r="D469" s="1"/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"/>
    </row>
    <row r="470" ht="24.0" customHeight="1">
      <c r="A470" s="1"/>
      <c r="B470" s="126"/>
      <c r="C470" s="94"/>
      <c r="D470" s="1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  <c r="AJ470" s="1"/>
    </row>
    <row r="471" ht="24.0" customHeight="1">
      <c r="A471" s="1"/>
      <c r="B471" s="126"/>
      <c r="C471" s="94"/>
      <c r="D471" s="1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  <c r="AJ471" s="1"/>
    </row>
    <row r="472" ht="24.0" customHeight="1">
      <c r="A472" s="1"/>
      <c r="B472" s="126"/>
      <c r="C472" s="94"/>
      <c r="D472" s="1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"/>
    </row>
    <row r="473" ht="24.0" customHeight="1">
      <c r="A473" s="1"/>
      <c r="B473" s="126"/>
      <c r="C473" s="94"/>
      <c r="D473" s="1"/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  <c r="AJ473" s="1"/>
    </row>
    <row r="474" ht="24.0" customHeight="1">
      <c r="A474" s="1"/>
      <c r="B474" s="126"/>
      <c r="C474" s="94"/>
      <c r="D474" s="1"/>
      <c r="E474" s="125"/>
      <c r="F474" s="125"/>
      <c r="G474" s="125"/>
      <c r="H474" s="125"/>
      <c r="I474" s="125"/>
      <c r="J474" s="125"/>
      <c r="K474" s="125"/>
      <c r="L474" s="125"/>
      <c r="M474" s="125"/>
      <c r="N474" s="125"/>
      <c r="O474" s="125"/>
      <c r="P474" s="125"/>
      <c r="Q474" s="125"/>
      <c r="R474" s="125"/>
      <c r="S474" s="125"/>
      <c r="T474" s="125"/>
      <c r="U474" s="125"/>
      <c r="V474" s="125"/>
      <c r="W474" s="125"/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  <c r="AJ474" s="1"/>
    </row>
    <row r="475" ht="24.0" customHeight="1">
      <c r="A475" s="1"/>
      <c r="B475" s="126"/>
      <c r="C475" s="94"/>
      <c r="D475" s="1"/>
      <c r="E475" s="125"/>
      <c r="F475" s="125"/>
      <c r="G475" s="125"/>
      <c r="H475" s="125"/>
      <c r="I475" s="125"/>
      <c r="J475" s="125"/>
      <c r="K475" s="125"/>
      <c r="L475" s="125"/>
      <c r="M475" s="125"/>
      <c r="N475" s="125"/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  <c r="AA475" s="125"/>
      <c r="AB475" s="125"/>
      <c r="AC475" s="125"/>
      <c r="AD475" s="125"/>
      <c r="AE475" s="125"/>
      <c r="AF475" s="125"/>
      <c r="AG475" s="125"/>
      <c r="AH475" s="125"/>
      <c r="AI475" s="125"/>
      <c r="AJ475" s="1"/>
    </row>
    <row r="476" ht="24.0" customHeight="1">
      <c r="A476" s="1"/>
      <c r="B476" s="126"/>
      <c r="C476" s="94"/>
      <c r="D476" s="1"/>
      <c r="E476" s="125"/>
      <c r="F476" s="125"/>
      <c r="G476" s="125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/>
      <c r="AA476" s="125"/>
      <c r="AB476" s="125"/>
      <c r="AC476" s="125"/>
      <c r="AD476" s="125"/>
      <c r="AE476" s="125"/>
      <c r="AF476" s="125"/>
      <c r="AG476" s="125"/>
      <c r="AH476" s="125"/>
      <c r="AI476" s="125"/>
      <c r="AJ476" s="1"/>
    </row>
    <row r="477" ht="24.0" customHeight="1">
      <c r="A477" s="1"/>
      <c r="B477" s="126"/>
      <c r="C477" s="94"/>
      <c r="D477" s="1"/>
      <c r="E477" s="125"/>
      <c r="F477" s="125"/>
      <c r="G477" s="125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  <c r="AB477" s="125"/>
      <c r="AC477" s="125"/>
      <c r="AD477" s="125"/>
      <c r="AE477" s="125"/>
      <c r="AF477" s="125"/>
      <c r="AG477" s="125"/>
      <c r="AH477" s="125"/>
      <c r="AI477" s="125"/>
      <c r="AJ477" s="1"/>
    </row>
    <row r="478" ht="24.0" customHeight="1">
      <c r="A478" s="1"/>
      <c r="B478" s="126"/>
      <c r="C478" s="94"/>
      <c r="D478" s="1"/>
      <c r="E478" s="125"/>
      <c r="F478" s="125"/>
      <c r="G478" s="125"/>
      <c r="H478" s="125"/>
      <c r="I478" s="125"/>
      <c r="J478" s="125"/>
      <c r="K478" s="125"/>
      <c r="L478" s="125"/>
      <c r="M478" s="125"/>
      <c r="N478" s="125"/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  <c r="AA478" s="125"/>
      <c r="AB478" s="125"/>
      <c r="AC478" s="125"/>
      <c r="AD478" s="125"/>
      <c r="AE478" s="125"/>
      <c r="AF478" s="125"/>
      <c r="AG478" s="125"/>
      <c r="AH478" s="125"/>
      <c r="AI478" s="125"/>
      <c r="AJ478" s="1"/>
    </row>
    <row r="479" ht="24.0" customHeight="1">
      <c r="A479" s="1"/>
      <c r="B479" s="126"/>
      <c r="C479" s="94"/>
      <c r="D479" s="1"/>
      <c r="E479" s="125"/>
      <c r="F479" s="125"/>
      <c r="G479" s="125"/>
      <c r="H479" s="125"/>
      <c r="I479" s="125"/>
      <c r="J479" s="125"/>
      <c r="K479" s="125"/>
      <c r="L479" s="125"/>
      <c r="M479" s="125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  <c r="AA479" s="125"/>
      <c r="AB479" s="125"/>
      <c r="AC479" s="125"/>
      <c r="AD479" s="125"/>
      <c r="AE479" s="125"/>
      <c r="AF479" s="125"/>
      <c r="AG479" s="125"/>
      <c r="AH479" s="125"/>
      <c r="AI479" s="125"/>
      <c r="AJ479" s="1"/>
    </row>
    <row r="480" ht="24.0" customHeight="1">
      <c r="A480" s="1"/>
      <c r="B480" s="126"/>
      <c r="C480" s="94"/>
      <c r="D480" s="1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  <c r="AJ480" s="1"/>
    </row>
    <row r="481" ht="24.0" customHeight="1">
      <c r="A481" s="1"/>
      <c r="B481" s="126"/>
      <c r="C481" s="94"/>
      <c r="D481" s="1"/>
      <c r="E481" s="125"/>
      <c r="F481" s="125"/>
      <c r="G481" s="125"/>
      <c r="H481" s="125"/>
      <c r="I481" s="125"/>
      <c r="J481" s="125"/>
      <c r="K481" s="125"/>
      <c r="L481" s="125"/>
      <c r="M481" s="125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  <c r="AA481" s="125"/>
      <c r="AB481" s="125"/>
      <c r="AC481" s="125"/>
      <c r="AD481" s="125"/>
      <c r="AE481" s="125"/>
      <c r="AF481" s="125"/>
      <c r="AG481" s="125"/>
      <c r="AH481" s="125"/>
      <c r="AI481" s="125"/>
      <c r="AJ481" s="1"/>
    </row>
    <row r="482" ht="24.0" customHeight="1">
      <c r="A482" s="1"/>
      <c r="B482" s="126"/>
      <c r="C482" s="94"/>
      <c r="D482" s="1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  <c r="AB482" s="125"/>
      <c r="AC482" s="125"/>
      <c r="AD482" s="125"/>
      <c r="AE482" s="125"/>
      <c r="AF482" s="125"/>
      <c r="AG482" s="125"/>
      <c r="AH482" s="125"/>
      <c r="AI482" s="125"/>
      <c r="AJ482" s="1"/>
    </row>
    <row r="483" ht="24.0" customHeight="1">
      <c r="A483" s="1"/>
      <c r="B483" s="126"/>
      <c r="C483" s="94"/>
      <c r="D483" s="1"/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  <c r="Z483" s="125"/>
      <c r="AA483" s="125"/>
      <c r="AB483" s="125"/>
      <c r="AC483" s="125"/>
      <c r="AD483" s="125"/>
      <c r="AE483" s="125"/>
      <c r="AF483" s="125"/>
      <c r="AG483" s="125"/>
      <c r="AH483" s="125"/>
      <c r="AI483" s="125"/>
      <c r="AJ483" s="1"/>
    </row>
    <row r="484" ht="24.0" customHeight="1">
      <c r="A484" s="1"/>
      <c r="B484" s="126"/>
      <c r="C484" s="94"/>
      <c r="D484" s="1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  <c r="Z484" s="125"/>
      <c r="AA484" s="125"/>
      <c r="AB484" s="125"/>
      <c r="AC484" s="125"/>
      <c r="AD484" s="125"/>
      <c r="AE484" s="125"/>
      <c r="AF484" s="125"/>
      <c r="AG484" s="125"/>
      <c r="AH484" s="125"/>
      <c r="AI484" s="125"/>
      <c r="AJ484" s="1"/>
    </row>
    <row r="485" ht="24.0" customHeight="1">
      <c r="A485" s="1"/>
      <c r="B485" s="126"/>
      <c r="C485" s="94"/>
      <c r="D485" s="1"/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  <c r="AA485" s="125"/>
      <c r="AB485" s="125"/>
      <c r="AC485" s="125"/>
      <c r="AD485" s="125"/>
      <c r="AE485" s="125"/>
      <c r="AF485" s="125"/>
      <c r="AG485" s="125"/>
      <c r="AH485" s="125"/>
      <c r="AI485" s="125"/>
      <c r="AJ485" s="1"/>
    </row>
    <row r="486" ht="24.0" customHeight="1">
      <c r="A486" s="1"/>
      <c r="B486" s="126"/>
      <c r="C486" s="94"/>
      <c r="D486" s="1"/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  <c r="Z486" s="125"/>
      <c r="AA486" s="125"/>
      <c r="AB486" s="125"/>
      <c r="AC486" s="125"/>
      <c r="AD486" s="125"/>
      <c r="AE486" s="125"/>
      <c r="AF486" s="125"/>
      <c r="AG486" s="125"/>
      <c r="AH486" s="125"/>
      <c r="AI486" s="125"/>
      <c r="AJ486" s="1"/>
    </row>
    <row r="487" ht="24.0" customHeight="1">
      <c r="A487" s="1"/>
      <c r="B487" s="126"/>
      <c r="C487" s="94"/>
      <c r="D487" s="1"/>
      <c r="E487" s="125"/>
      <c r="F487" s="125"/>
      <c r="G487" s="125"/>
      <c r="H487" s="125"/>
      <c r="I487" s="125"/>
      <c r="J487" s="125"/>
      <c r="K487" s="125"/>
      <c r="L487" s="125"/>
      <c r="M487" s="125"/>
      <c r="N487" s="125"/>
      <c r="O487" s="125"/>
      <c r="P487" s="125"/>
      <c r="Q487" s="125"/>
      <c r="R487" s="125"/>
      <c r="S487" s="125"/>
      <c r="T487" s="125"/>
      <c r="U487" s="125"/>
      <c r="V487" s="125"/>
      <c r="W487" s="125"/>
      <c r="X487" s="125"/>
      <c r="Y487" s="125"/>
      <c r="Z487" s="125"/>
      <c r="AA487" s="125"/>
      <c r="AB487" s="125"/>
      <c r="AC487" s="125"/>
      <c r="AD487" s="125"/>
      <c r="AE487" s="125"/>
      <c r="AF487" s="125"/>
      <c r="AG487" s="125"/>
      <c r="AH487" s="125"/>
      <c r="AI487" s="125"/>
      <c r="AJ487" s="1"/>
    </row>
    <row r="488" ht="24.0" customHeight="1">
      <c r="A488" s="1"/>
      <c r="B488" s="126"/>
      <c r="C488" s="94"/>
      <c r="D488" s="1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  <c r="Z488" s="125"/>
      <c r="AA488" s="125"/>
      <c r="AB488" s="125"/>
      <c r="AC488" s="125"/>
      <c r="AD488" s="125"/>
      <c r="AE488" s="125"/>
      <c r="AF488" s="125"/>
      <c r="AG488" s="125"/>
      <c r="AH488" s="125"/>
      <c r="AI488" s="125"/>
      <c r="AJ488" s="1"/>
    </row>
    <row r="489" ht="24.0" customHeight="1">
      <c r="A489" s="1"/>
      <c r="B489" s="126"/>
      <c r="C489" s="94"/>
      <c r="D489" s="1"/>
      <c r="E489" s="125"/>
      <c r="F489" s="125"/>
      <c r="G489" s="125"/>
      <c r="H489" s="125"/>
      <c r="I489" s="125"/>
      <c r="J489" s="125"/>
      <c r="K489" s="125"/>
      <c r="L489" s="125"/>
      <c r="M489" s="125"/>
      <c r="N489" s="125"/>
      <c r="O489" s="125"/>
      <c r="P489" s="125"/>
      <c r="Q489" s="125"/>
      <c r="R489" s="125"/>
      <c r="S489" s="125"/>
      <c r="T489" s="125"/>
      <c r="U489" s="125"/>
      <c r="V489" s="125"/>
      <c r="W489" s="125"/>
      <c r="X489" s="125"/>
      <c r="Y489" s="125"/>
      <c r="Z489" s="125"/>
      <c r="AA489" s="125"/>
      <c r="AB489" s="125"/>
      <c r="AC489" s="125"/>
      <c r="AD489" s="125"/>
      <c r="AE489" s="125"/>
      <c r="AF489" s="125"/>
      <c r="AG489" s="125"/>
      <c r="AH489" s="125"/>
      <c r="AI489" s="125"/>
      <c r="AJ489" s="1"/>
    </row>
    <row r="490" ht="24.0" customHeight="1">
      <c r="A490" s="1"/>
      <c r="B490" s="126"/>
      <c r="C490" s="94"/>
      <c r="D490" s="1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  <c r="Z490" s="125"/>
      <c r="AA490" s="125"/>
      <c r="AB490" s="125"/>
      <c r="AC490" s="125"/>
      <c r="AD490" s="125"/>
      <c r="AE490" s="125"/>
      <c r="AF490" s="125"/>
      <c r="AG490" s="125"/>
      <c r="AH490" s="125"/>
      <c r="AI490" s="125"/>
      <c r="AJ490" s="1"/>
    </row>
    <row r="491" ht="24.0" customHeight="1">
      <c r="A491" s="1"/>
      <c r="B491" s="126"/>
      <c r="C491" s="94"/>
      <c r="D491" s="1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  <c r="AB491" s="125"/>
      <c r="AC491" s="125"/>
      <c r="AD491" s="125"/>
      <c r="AE491" s="125"/>
      <c r="AF491" s="125"/>
      <c r="AG491" s="125"/>
      <c r="AH491" s="125"/>
      <c r="AI491" s="125"/>
      <c r="AJ491" s="1"/>
    </row>
    <row r="492" ht="24.0" customHeight="1">
      <c r="A492" s="1"/>
      <c r="B492" s="126"/>
      <c r="C492" s="94"/>
      <c r="D492" s="1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  <c r="AB492" s="125"/>
      <c r="AC492" s="125"/>
      <c r="AD492" s="125"/>
      <c r="AE492" s="125"/>
      <c r="AF492" s="125"/>
      <c r="AG492" s="125"/>
      <c r="AH492" s="125"/>
      <c r="AI492" s="125"/>
      <c r="AJ492" s="1"/>
    </row>
    <row r="493" ht="24.0" customHeight="1">
      <c r="A493" s="1"/>
      <c r="B493" s="126"/>
      <c r="C493" s="94"/>
      <c r="D493" s="1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  <c r="AA493" s="125"/>
      <c r="AB493" s="125"/>
      <c r="AC493" s="125"/>
      <c r="AD493" s="125"/>
      <c r="AE493" s="125"/>
      <c r="AF493" s="125"/>
      <c r="AG493" s="125"/>
      <c r="AH493" s="125"/>
      <c r="AI493" s="125"/>
      <c r="AJ493" s="1"/>
    </row>
    <row r="494" ht="24.0" customHeight="1">
      <c r="A494" s="1"/>
      <c r="B494" s="126"/>
      <c r="C494" s="94"/>
      <c r="D494" s="1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  <c r="AB494" s="125"/>
      <c r="AC494" s="125"/>
      <c r="AD494" s="125"/>
      <c r="AE494" s="125"/>
      <c r="AF494" s="125"/>
      <c r="AG494" s="125"/>
      <c r="AH494" s="125"/>
      <c r="AI494" s="125"/>
      <c r="AJ494" s="1"/>
    </row>
    <row r="495" ht="24.0" customHeight="1">
      <c r="A495" s="1"/>
      <c r="B495" s="126"/>
      <c r="C495" s="94"/>
      <c r="D495" s="1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  <c r="AB495" s="125"/>
      <c r="AC495" s="125"/>
      <c r="AD495" s="125"/>
      <c r="AE495" s="125"/>
      <c r="AF495" s="125"/>
      <c r="AG495" s="125"/>
      <c r="AH495" s="125"/>
      <c r="AI495" s="125"/>
      <c r="AJ495" s="1"/>
    </row>
    <row r="496" ht="24.0" customHeight="1">
      <c r="A496" s="1"/>
      <c r="B496" s="126"/>
      <c r="C496" s="94"/>
      <c r="D496" s="1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  <c r="AB496" s="125"/>
      <c r="AC496" s="125"/>
      <c r="AD496" s="125"/>
      <c r="AE496" s="125"/>
      <c r="AF496" s="125"/>
      <c r="AG496" s="125"/>
      <c r="AH496" s="125"/>
      <c r="AI496" s="125"/>
      <c r="AJ496" s="1"/>
    </row>
    <row r="497" ht="24.0" customHeight="1">
      <c r="A497" s="1"/>
      <c r="B497" s="126"/>
      <c r="C497" s="94"/>
      <c r="D497" s="1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  <c r="AB497" s="125"/>
      <c r="AC497" s="125"/>
      <c r="AD497" s="125"/>
      <c r="AE497" s="125"/>
      <c r="AF497" s="125"/>
      <c r="AG497" s="125"/>
      <c r="AH497" s="125"/>
      <c r="AI497" s="125"/>
      <c r="AJ497" s="1"/>
    </row>
    <row r="498" ht="24.0" customHeight="1">
      <c r="A498" s="1"/>
      <c r="B498" s="126"/>
      <c r="C498" s="94"/>
      <c r="D498" s="1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  <c r="AB498" s="125"/>
      <c r="AC498" s="125"/>
      <c r="AD498" s="125"/>
      <c r="AE498" s="125"/>
      <c r="AF498" s="125"/>
      <c r="AG498" s="125"/>
      <c r="AH498" s="125"/>
      <c r="AI498" s="125"/>
      <c r="AJ498" s="1"/>
    </row>
    <row r="499" ht="24.0" customHeight="1">
      <c r="A499" s="1"/>
      <c r="B499" s="126"/>
      <c r="C499" s="94"/>
      <c r="D499" s="1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  <c r="AA499" s="125"/>
      <c r="AB499" s="125"/>
      <c r="AC499" s="125"/>
      <c r="AD499" s="125"/>
      <c r="AE499" s="125"/>
      <c r="AF499" s="125"/>
      <c r="AG499" s="125"/>
      <c r="AH499" s="125"/>
      <c r="AI499" s="125"/>
      <c r="AJ499" s="1"/>
    </row>
    <row r="500" ht="24.0" customHeight="1">
      <c r="A500" s="1"/>
      <c r="B500" s="126"/>
      <c r="C500" s="94"/>
      <c r="D500" s="1"/>
      <c r="E500" s="125"/>
      <c r="F500" s="125"/>
      <c r="G500" s="125"/>
      <c r="H500" s="125"/>
      <c r="I500" s="125"/>
      <c r="J500" s="125"/>
      <c r="K500" s="125"/>
      <c r="L500" s="125"/>
      <c r="M500" s="125"/>
      <c r="N500" s="125"/>
      <c r="O500" s="125"/>
      <c r="P500" s="125"/>
      <c r="Q500" s="125"/>
      <c r="R500" s="125"/>
      <c r="S500" s="125"/>
      <c r="T500" s="125"/>
      <c r="U500" s="125"/>
      <c r="V500" s="125"/>
      <c r="W500" s="125"/>
      <c r="X500" s="125"/>
      <c r="Y500" s="125"/>
      <c r="Z500" s="125"/>
      <c r="AA500" s="125"/>
      <c r="AB500" s="125"/>
      <c r="AC500" s="125"/>
      <c r="AD500" s="125"/>
      <c r="AE500" s="125"/>
      <c r="AF500" s="125"/>
      <c r="AG500" s="125"/>
      <c r="AH500" s="125"/>
      <c r="AI500" s="125"/>
      <c r="AJ500" s="1"/>
    </row>
    <row r="501" ht="24.0" customHeight="1">
      <c r="A501" s="1"/>
      <c r="B501" s="126"/>
      <c r="C501" s="94"/>
      <c r="D501" s="1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  <c r="AA501" s="125"/>
      <c r="AB501" s="125"/>
      <c r="AC501" s="125"/>
      <c r="AD501" s="125"/>
      <c r="AE501" s="125"/>
      <c r="AF501" s="125"/>
      <c r="AG501" s="125"/>
      <c r="AH501" s="125"/>
      <c r="AI501" s="125"/>
      <c r="AJ501" s="1"/>
    </row>
    <row r="502" ht="24.0" customHeight="1">
      <c r="A502" s="1"/>
      <c r="B502" s="126"/>
      <c r="C502" s="94"/>
      <c r="D502" s="1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  <c r="AB502" s="125"/>
      <c r="AC502" s="125"/>
      <c r="AD502" s="125"/>
      <c r="AE502" s="125"/>
      <c r="AF502" s="125"/>
      <c r="AG502" s="125"/>
      <c r="AH502" s="125"/>
      <c r="AI502" s="125"/>
      <c r="AJ502" s="1"/>
    </row>
    <row r="503" ht="24.0" customHeight="1">
      <c r="A503" s="1"/>
      <c r="B503" s="126"/>
      <c r="C503" s="94"/>
      <c r="D503" s="1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  <c r="AB503" s="125"/>
      <c r="AC503" s="125"/>
      <c r="AD503" s="125"/>
      <c r="AE503" s="125"/>
      <c r="AF503" s="125"/>
      <c r="AG503" s="125"/>
      <c r="AH503" s="125"/>
      <c r="AI503" s="125"/>
      <c r="AJ503" s="1"/>
    </row>
    <row r="504" ht="24.0" customHeight="1">
      <c r="A504" s="1"/>
      <c r="B504" s="126"/>
      <c r="C504" s="94"/>
      <c r="D504" s="1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  <c r="AJ504" s="1"/>
    </row>
    <row r="505" ht="24.0" customHeight="1">
      <c r="A505" s="1"/>
      <c r="B505" s="126"/>
      <c r="C505" s="94"/>
      <c r="D505" s="1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  <c r="AB505" s="125"/>
      <c r="AC505" s="125"/>
      <c r="AD505" s="125"/>
      <c r="AE505" s="125"/>
      <c r="AF505" s="125"/>
      <c r="AG505" s="125"/>
      <c r="AH505" s="125"/>
      <c r="AI505" s="125"/>
      <c r="AJ505" s="1"/>
    </row>
    <row r="506" ht="24.0" customHeight="1">
      <c r="A506" s="1"/>
      <c r="B506" s="126"/>
      <c r="C506" s="94"/>
      <c r="D506" s="1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  <c r="AB506" s="125"/>
      <c r="AC506" s="125"/>
      <c r="AD506" s="125"/>
      <c r="AE506" s="125"/>
      <c r="AF506" s="125"/>
      <c r="AG506" s="125"/>
      <c r="AH506" s="125"/>
      <c r="AI506" s="125"/>
      <c r="AJ506" s="1"/>
    </row>
    <row r="507" ht="24.0" customHeight="1">
      <c r="A507" s="1"/>
      <c r="B507" s="126"/>
      <c r="C507" s="94"/>
      <c r="D507" s="1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  <c r="AJ507" s="1"/>
    </row>
    <row r="508" ht="24.0" customHeight="1">
      <c r="A508" s="1"/>
      <c r="B508" s="126"/>
      <c r="C508" s="94"/>
      <c r="D508" s="1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  <c r="AB508" s="125"/>
      <c r="AC508" s="125"/>
      <c r="AD508" s="125"/>
      <c r="AE508" s="125"/>
      <c r="AF508" s="125"/>
      <c r="AG508" s="125"/>
      <c r="AH508" s="125"/>
      <c r="AI508" s="125"/>
      <c r="AJ508" s="1"/>
    </row>
    <row r="509" ht="24.0" customHeight="1">
      <c r="A509" s="1"/>
      <c r="B509" s="126"/>
      <c r="C509" s="94"/>
      <c r="D509" s="1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  <c r="AB509" s="125"/>
      <c r="AC509" s="125"/>
      <c r="AD509" s="125"/>
      <c r="AE509" s="125"/>
      <c r="AF509" s="125"/>
      <c r="AG509" s="125"/>
      <c r="AH509" s="125"/>
      <c r="AI509" s="125"/>
      <c r="AJ509" s="1"/>
    </row>
    <row r="510" ht="24.0" customHeight="1">
      <c r="A510" s="1"/>
      <c r="B510" s="126"/>
      <c r="C510" s="94"/>
      <c r="D510" s="1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  <c r="AB510" s="125"/>
      <c r="AC510" s="125"/>
      <c r="AD510" s="125"/>
      <c r="AE510" s="125"/>
      <c r="AF510" s="125"/>
      <c r="AG510" s="125"/>
      <c r="AH510" s="125"/>
      <c r="AI510" s="125"/>
      <c r="AJ510" s="1"/>
    </row>
    <row r="511" ht="24.0" customHeight="1">
      <c r="A511" s="1"/>
      <c r="B511" s="126"/>
      <c r="C511" s="94"/>
      <c r="D511" s="1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  <c r="AB511" s="125"/>
      <c r="AC511" s="125"/>
      <c r="AD511" s="125"/>
      <c r="AE511" s="125"/>
      <c r="AF511" s="125"/>
      <c r="AG511" s="125"/>
      <c r="AH511" s="125"/>
      <c r="AI511" s="125"/>
      <c r="AJ511" s="1"/>
    </row>
    <row r="512" ht="24.0" customHeight="1">
      <c r="A512" s="1"/>
      <c r="B512" s="126"/>
      <c r="C512" s="94"/>
      <c r="D512" s="1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  <c r="AB512" s="125"/>
      <c r="AC512" s="125"/>
      <c r="AD512" s="125"/>
      <c r="AE512" s="125"/>
      <c r="AF512" s="125"/>
      <c r="AG512" s="125"/>
      <c r="AH512" s="125"/>
      <c r="AI512" s="125"/>
      <c r="AJ512" s="1"/>
    </row>
    <row r="513" ht="24.0" customHeight="1">
      <c r="A513" s="1"/>
      <c r="B513" s="126"/>
      <c r="C513" s="94"/>
      <c r="D513" s="1"/>
      <c r="E513" s="125"/>
      <c r="F513" s="125"/>
      <c r="G513" s="125"/>
      <c r="H513" s="125"/>
      <c r="I513" s="125"/>
      <c r="J513" s="125"/>
      <c r="K513" s="125"/>
      <c r="L513" s="125"/>
      <c r="M513" s="125"/>
      <c r="N513" s="125"/>
      <c r="O513" s="125"/>
      <c r="P513" s="125"/>
      <c r="Q513" s="125"/>
      <c r="R513" s="125"/>
      <c r="S513" s="125"/>
      <c r="T513" s="125"/>
      <c r="U513" s="125"/>
      <c r="V513" s="125"/>
      <c r="W513" s="125"/>
      <c r="X513" s="125"/>
      <c r="Y513" s="125"/>
      <c r="Z513" s="125"/>
      <c r="AA513" s="125"/>
      <c r="AB513" s="125"/>
      <c r="AC513" s="125"/>
      <c r="AD513" s="125"/>
      <c r="AE513" s="125"/>
      <c r="AF513" s="125"/>
      <c r="AG513" s="125"/>
      <c r="AH513" s="125"/>
      <c r="AI513" s="125"/>
      <c r="AJ513" s="1"/>
    </row>
    <row r="514" ht="24.0" customHeight="1">
      <c r="A514" s="1"/>
      <c r="B514" s="126"/>
      <c r="C514" s="94"/>
      <c r="D514" s="1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  <c r="AB514" s="125"/>
      <c r="AC514" s="125"/>
      <c r="AD514" s="125"/>
      <c r="AE514" s="125"/>
      <c r="AF514" s="125"/>
      <c r="AG514" s="125"/>
      <c r="AH514" s="125"/>
      <c r="AI514" s="125"/>
      <c r="AJ514" s="1"/>
    </row>
    <row r="515" ht="24.0" customHeight="1">
      <c r="A515" s="1"/>
      <c r="B515" s="126"/>
      <c r="C515" s="94"/>
      <c r="D515" s="1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  <c r="AB515" s="125"/>
      <c r="AC515" s="125"/>
      <c r="AD515" s="125"/>
      <c r="AE515" s="125"/>
      <c r="AF515" s="125"/>
      <c r="AG515" s="125"/>
      <c r="AH515" s="125"/>
      <c r="AI515" s="125"/>
      <c r="AJ515" s="1"/>
    </row>
    <row r="516" ht="24.0" customHeight="1">
      <c r="A516" s="1"/>
      <c r="B516" s="126"/>
      <c r="C516" s="94"/>
      <c r="D516" s="1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  <c r="AB516" s="125"/>
      <c r="AC516" s="125"/>
      <c r="AD516" s="125"/>
      <c r="AE516" s="125"/>
      <c r="AF516" s="125"/>
      <c r="AG516" s="125"/>
      <c r="AH516" s="125"/>
      <c r="AI516" s="125"/>
      <c r="AJ516" s="1"/>
    </row>
    <row r="517" ht="24.0" customHeight="1">
      <c r="A517" s="1"/>
      <c r="B517" s="126"/>
      <c r="C517" s="94"/>
      <c r="D517" s="1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  <c r="AA517" s="125"/>
      <c r="AB517" s="125"/>
      <c r="AC517" s="125"/>
      <c r="AD517" s="125"/>
      <c r="AE517" s="125"/>
      <c r="AF517" s="125"/>
      <c r="AG517" s="125"/>
      <c r="AH517" s="125"/>
      <c r="AI517" s="125"/>
      <c r="AJ517" s="1"/>
    </row>
    <row r="518" ht="24.0" customHeight="1">
      <c r="A518" s="1"/>
      <c r="B518" s="126"/>
      <c r="C518" s="94"/>
      <c r="D518" s="1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  <c r="AB518" s="125"/>
      <c r="AC518" s="125"/>
      <c r="AD518" s="125"/>
      <c r="AE518" s="125"/>
      <c r="AF518" s="125"/>
      <c r="AG518" s="125"/>
      <c r="AH518" s="125"/>
      <c r="AI518" s="125"/>
      <c r="AJ518" s="1"/>
    </row>
    <row r="519" ht="24.0" customHeight="1">
      <c r="A519" s="1"/>
      <c r="B519" s="126"/>
      <c r="C519" s="94"/>
      <c r="D519" s="1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  <c r="AB519" s="125"/>
      <c r="AC519" s="125"/>
      <c r="AD519" s="125"/>
      <c r="AE519" s="125"/>
      <c r="AF519" s="125"/>
      <c r="AG519" s="125"/>
      <c r="AH519" s="125"/>
      <c r="AI519" s="125"/>
      <c r="AJ519" s="1"/>
    </row>
    <row r="520" ht="24.0" customHeight="1">
      <c r="A520" s="1"/>
      <c r="B520" s="126"/>
      <c r="C520" s="94"/>
      <c r="D520" s="1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  <c r="AB520" s="125"/>
      <c r="AC520" s="125"/>
      <c r="AD520" s="125"/>
      <c r="AE520" s="125"/>
      <c r="AF520" s="125"/>
      <c r="AG520" s="125"/>
      <c r="AH520" s="125"/>
      <c r="AI520" s="125"/>
      <c r="AJ520" s="1"/>
    </row>
    <row r="521" ht="24.0" customHeight="1">
      <c r="A521" s="1"/>
      <c r="B521" s="126"/>
      <c r="C521" s="94"/>
      <c r="D521" s="1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  <c r="AB521" s="125"/>
      <c r="AC521" s="125"/>
      <c r="AD521" s="125"/>
      <c r="AE521" s="125"/>
      <c r="AF521" s="125"/>
      <c r="AG521" s="125"/>
      <c r="AH521" s="125"/>
      <c r="AI521" s="125"/>
      <c r="AJ521" s="1"/>
    </row>
    <row r="522" ht="24.0" customHeight="1">
      <c r="A522" s="1"/>
      <c r="B522" s="126"/>
      <c r="C522" s="94"/>
      <c r="D522" s="1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  <c r="AB522" s="125"/>
      <c r="AC522" s="125"/>
      <c r="AD522" s="125"/>
      <c r="AE522" s="125"/>
      <c r="AF522" s="125"/>
      <c r="AG522" s="125"/>
      <c r="AH522" s="125"/>
      <c r="AI522" s="125"/>
      <c r="AJ522" s="1"/>
    </row>
    <row r="523" ht="24.0" customHeight="1">
      <c r="A523" s="1"/>
      <c r="B523" s="126"/>
      <c r="C523" s="94"/>
      <c r="D523" s="1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  <c r="AA523" s="125"/>
      <c r="AB523" s="125"/>
      <c r="AC523" s="125"/>
      <c r="AD523" s="125"/>
      <c r="AE523" s="125"/>
      <c r="AF523" s="125"/>
      <c r="AG523" s="125"/>
      <c r="AH523" s="125"/>
      <c r="AI523" s="125"/>
      <c r="AJ523" s="1"/>
    </row>
    <row r="524" ht="24.0" customHeight="1">
      <c r="A524" s="1"/>
      <c r="B524" s="126"/>
      <c r="C524" s="94"/>
      <c r="D524" s="1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  <c r="AA524" s="125"/>
      <c r="AB524" s="125"/>
      <c r="AC524" s="125"/>
      <c r="AD524" s="125"/>
      <c r="AE524" s="125"/>
      <c r="AF524" s="125"/>
      <c r="AG524" s="125"/>
      <c r="AH524" s="125"/>
      <c r="AI524" s="125"/>
      <c r="AJ524" s="1"/>
    </row>
    <row r="525" ht="24.0" customHeight="1">
      <c r="A525" s="1"/>
      <c r="B525" s="126"/>
      <c r="C525" s="94"/>
      <c r="D525" s="1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  <c r="Z525" s="125"/>
      <c r="AA525" s="125"/>
      <c r="AB525" s="125"/>
      <c r="AC525" s="125"/>
      <c r="AD525" s="125"/>
      <c r="AE525" s="125"/>
      <c r="AF525" s="125"/>
      <c r="AG525" s="125"/>
      <c r="AH525" s="125"/>
      <c r="AI525" s="125"/>
      <c r="AJ525" s="1"/>
    </row>
    <row r="526" ht="24.0" customHeight="1">
      <c r="A526" s="1"/>
      <c r="B526" s="126"/>
      <c r="C526" s="94"/>
      <c r="D526" s="1"/>
      <c r="E526" s="125"/>
      <c r="F526" s="125"/>
      <c r="G526" s="125"/>
      <c r="H526" s="125"/>
      <c r="I526" s="125"/>
      <c r="J526" s="125"/>
      <c r="K526" s="125"/>
      <c r="L526" s="125"/>
      <c r="M526" s="125"/>
      <c r="N526" s="125"/>
      <c r="O526" s="125"/>
      <c r="P526" s="125"/>
      <c r="Q526" s="125"/>
      <c r="R526" s="125"/>
      <c r="S526" s="125"/>
      <c r="T526" s="125"/>
      <c r="U526" s="125"/>
      <c r="V526" s="125"/>
      <c r="W526" s="125"/>
      <c r="X526" s="125"/>
      <c r="Y526" s="125"/>
      <c r="Z526" s="125"/>
      <c r="AA526" s="125"/>
      <c r="AB526" s="125"/>
      <c r="AC526" s="125"/>
      <c r="AD526" s="125"/>
      <c r="AE526" s="125"/>
      <c r="AF526" s="125"/>
      <c r="AG526" s="125"/>
      <c r="AH526" s="125"/>
      <c r="AI526" s="125"/>
      <c r="AJ526" s="1"/>
    </row>
    <row r="527" ht="24.0" customHeight="1">
      <c r="A527" s="1"/>
      <c r="B527" s="126"/>
      <c r="C527" s="94"/>
      <c r="D527" s="1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  <c r="AB527" s="125"/>
      <c r="AC527" s="125"/>
      <c r="AD527" s="125"/>
      <c r="AE527" s="125"/>
      <c r="AF527" s="125"/>
      <c r="AG527" s="125"/>
      <c r="AH527" s="125"/>
      <c r="AI527" s="125"/>
      <c r="AJ527" s="1"/>
    </row>
    <row r="528" ht="24.0" customHeight="1">
      <c r="A528" s="1"/>
      <c r="B528" s="126"/>
      <c r="C528" s="94"/>
      <c r="D528" s="1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  <c r="AA528" s="125"/>
      <c r="AB528" s="125"/>
      <c r="AC528" s="125"/>
      <c r="AD528" s="125"/>
      <c r="AE528" s="125"/>
      <c r="AF528" s="125"/>
      <c r="AG528" s="125"/>
      <c r="AH528" s="125"/>
      <c r="AI528" s="125"/>
      <c r="AJ528" s="1"/>
    </row>
    <row r="529" ht="24.0" customHeight="1">
      <c r="A529" s="1"/>
      <c r="B529" s="126"/>
      <c r="C529" s="94"/>
      <c r="D529" s="1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  <c r="AA529" s="125"/>
      <c r="AB529" s="125"/>
      <c r="AC529" s="125"/>
      <c r="AD529" s="125"/>
      <c r="AE529" s="125"/>
      <c r="AF529" s="125"/>
      <c r="AG529" s="125"/>
      <c r="AH529" s="125"/>
      <c r="AI529" s="125"/>
      <c r="AJ529" s="1"/>
    </row>
    <row r="530" ht="24.0" customHeight="1">
      <c r="A530" s="1"/>
      <c r="B530" s="126"/>
      <c r="C530" s="94"/>
      <c r="D530" s="1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  <c r="AA530" s="125"/>
      <c r="AB530" s="125"/>
      <c r="AC530" s="125"/>
      <c r="AD530" s="125"/>
      <c r="AE530" s="125"/>
      <c r="AF530" s="125"/>
      <c r="AG530" s="125"/>
      <c r="AH530" s="125"/>
      <c r="AI530" s="125"/>
      <c r="AJ530" s="1"/>
    </row>
    <row r="531" ht="24.0" customHeight="1">
      <c r="A531" s="1"/>
      <c r="B531" s="126"/>
      <c r="C531" s="94"/>
      <c r="D531" s="1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  <c r="AB531" s="125"/>
      <c r="AC531" s="125"/>
      <c r="AD531" s="125"/>
      <c r="AE531" s="125"/>
      <c r="AF531" s="125"/>
      <c r="AG531" s="125"/>
      <c r="AH531" s="125"/>
      <c r="AI531" s="125"/>
      <c r="AJ531" s="1"/>
    </row>
    <row r="532" ht="24.0" customHeight="1">
      <c r="A532" s="1"/>
      <c r="B532" s="126"/>
      <c r="C532" s="94"/>
      <c r="D532" s="1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  <c r="AA532" s="125"/>
      <c r="AB532" s="125"/>
      <c r="AC532" s="125"/>
      <c r="AD532" s="125"/>
      <c r="AE532" s="125"/>
      <c r="AF532" s="125"/>
      <c r="AG532" s="125"/>
      <c r="AH532" s="125"/>
      <c r="AI532" s="125"/>
      <c r="AJ532" s="1"/>
    </row>
    <row r="533" ht="24.0" customHeight="1">
      <c r="A533" s="1"/>
      <c r="B533" s="126"/>
      <c r="C533" s="94"/>
      <c r="D533" s="1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  <c r="AB533" s="125"/>
      <c r="AC533" s="125"/>
      <c r="AD533" s="125"/>
      <c r="AE533" s="125"/>
      <c r="AF533" s="125"/>
      <c r="AG533" s="125"/>
      <c r="AH533" s="125"/>
      <c r="AI533" s="125"/>
      <c r="AJ533" s="1"/>
    </row>
    <row r="534" ht="24.0" customHeight="1">
      <c r="A534" s="1"/>
      <c r="B534" s="126"/>
      <c r="C534" s="94"/>
      <c r="D534" s="1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  <c r="AB534" s="125"/>
      <c r="AC534" s="125"/>
      <c r="AD534" s="125"/>
      <c r="AE534" s="125"/>
      <c r="AF534" s="125"/>
      <c r="AG534" s="125"/>
      <c r="AH534" s="125"/>
      <c r="AI534" s="125"/>
      <c r="AJ534" s="1"/>
    </row>
    <row r="535" ht="24.0" customHeight="1">
      <c r="A535" s="1"/>
      <c r="B535" s="126"/>
      <c r="C535" s="94"/>
      <c r="D535" s="1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  <c r="AB535" s="125"/>
      <c r="AC535" s="125"/>
      <c r="AD535" s="125"/>
      <c r="AE535" s="125"/>
      <c r="AF535" s="125"/>
      <c r="AG535" s="125"/>
      <c r="AH535" s="125"/>
      <c r="AI535" s="125"/>
      <c r="AJ535" s="1"/>
    </row>
    <row r="536" ht="24.0" customHeight="1">
      <c r="A536" s="1"/>
      <c r="B536" s="126"/>
      <c r="C536" s="94"/>
      <c r="D536" s="1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  <c r="AB536" s="125"/>
      <c r="AC536" s="125"/>
      <c r="AD536" s="125"/>
      <c r="AE536" s="125"/>
      <c r="AF536" s="125"/>
      <c r="AG536" s="125"/>
      <c r="AH536" s="125"/>
      <c r="AI536" s="125"/>
      <c r="AJ536" s="1"/>
    </row>
    <row r="537" ht="24.0" customHeight="1">
      <c r="A537" s="1"/>
      <c r="B537" s="126"/>
      <c r="C537" s="94"/>
      <c r="D537" s="1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  <c r="AB537" s="125"/>
      <c r="AC537" s="125"/>
      <c r="AD537" s="125"/>
      <c r="AE537" s="125"/>
      <c r="AF537" s="125"/>
      <c r="AG537" s="125"/>
      <c r="AH537" s="125"/>
      <c r="AI537" s="125"/>
      <c r="AJ537" s="1"/>
    </row>
    <row r="538" ht="24.0" customHeight="1">
      <c r="A538" s="1"/>
      <c r="B538" s="126"/>
      <c r="C538" s="94"/>
      <c r="D538" s="1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  <c r="AB538" s="125"/>
      <c r="AC538" s="125"/>
      <c r="AD538" s="125"/>
      <c r="AE538" s="125"/>
      <c r="AF538" s="125"/>
      <c r="AG538" s="125"/>
      <c r="AH538" s="125"/>
      <c r="AI538" s="125"/>
      <c r="AJ538" s="1"/>
    </row>
    <row r="539" ht="24.0" customHeight="1">
      <c r="A539" s="1"/>
      <c r="B539" s="126"/>
      <c r="C539" s="94"/>
      <c r="D539" s="1"/>
      <c r="E539" s="125"/>
      <c r="F539" s="125"/>
      <c r="G539" s="125"/>
      <c r="H539" s="125"/>
      <c r="I539" s="125"/>
      <c r="J539" s="125"/>
      <c r="K539" s="125"/>
      <c r="L539" s="125"/>
      <c r="M539" s="125"/>
      <c r="N539" s="125"/>
      <c r="O539" s="125"/>
      <c r="P539" s="125"/>
      <c r="Q539" s="125"/>
      <c r="R539" s="125"/>
      <c r="S539" s="125"/>
      <c r="T539" s="125"/>
      <c r="U539" s="125"/>
      <c r="V539" s="125"/>
      <c r="W539" s="125"/>
      <c r="X539" s="125"/>
      <c r="Y539" s="125"/>
      <c r="Z539" s="125"/>
      <c r="AA539" s="125"/>
      <c r="AB539" s="125"/>
      <c r="AC539" s="125"/>
      <c r="AD539" s="125"/>
      <c r="AE539" s="125"/>
      <c r="AF539" s="125"/>
      <c r="AG539" s="125"/>
      <c r="AH539" s="125"/>
      <c r="AI539" s="125"/>
      <c r="AJ539" s="1"/>
    </row>
    <row r="540" ht="24.0" customHeight="1">
      <c r="A540" s="1"/>
      <c r="B540" s="126"/>
      <c r="C540" s="94"/>
      <c r="D540" s="1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  <c r="AB540" s="125"/>
      <c r="AC540" s="125"/>
      <c r="AD540" s="125"/>
      <c r="AE540" s="125"/>
      <c r="AF540" s="125"/>
      <c r="AG540" s="125"/>
      <c r="AH540" s="125"/>
      <c r="AI540" s="125"/>
      <c r="AJ540" s="1"/>
    </row>
    <row r="541" ht="24.0" customHeight="1">
      <c r="A541" s="1"/>
      <c r="B541" s="126"/>
      <c r="C541" s="94"/>
      <c r="D541" s="1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"/>
    </row>
    <row r="542" ht="24.0" customHeight="1">
      <c r="A542" s="1"/>
      <c r="B542" s="126"/>
      <c r="C542" s="94"/>
      <c r="D542" s="1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"/>
    </row>
    <row r="543" ht="24.0" customHeight="1">
      <c r="A543" s="1"/>
      <c r="B543" s="126"/>
      <c r="C543" s="94"/>
      <c r="D543" s="1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"/>
    </row>
    <row r="544" ht="24.0" customHeight="1">
      <c r="A544" s="1"/>
      <c r="B544" s="126"/>
      <c r="C544" s="94"/>
      <c r="D544" s="1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  <c r="AB544" s="125"/>
      <c r="AC544" s="125"/>
      <c r="AD544" s="125"/>
      <c r="AE544" s="125"/>
      <c r="AF544" s="125"/>
      <c r="AG544" s="125"/>
      <c r="AH544" s="125"/>
      <c r="AI544" s="125"/>
      <c r="AJ544" s="1"/>
    </row>
    <row r="545" ht="24.0" customHeight="1">
      <c r="A545" s="1"/>
      <c r="B545" s="126"/>
      <c r="C545" s="94"/>
      <c r="D545" s="1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  <c r="Z545" s="125"/>
      <c r="AA545" s="125"/>
      <c r="AB545" s="125"/>
      <c r="AC545" s="125"/>
      <c r="AD545" s="125"/>
      <c r="AE545" s="125"/>
      <c r="AF545" s="125"/>
      <c r="AG545" s="125"/>
      <c r="AH545" s="125"/>
      <c r="AI545" s="125"/>
      <c r="AJ545" s="1"/>
    </row>
    <row r="546" ht="24.0" customHeight="1">
      <c r="A546" s="1"/>
      <c r="B546" s="126"/>
      <c r="C546" s="94"/>
      <c r="D546" s="1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  <c r="AB546" s="125"/>
      <c r="AC546" s="125"/>
      <c r="AD546" s="125"/>
      <c r="AE546" s="125"/>
      <c r="AF546" s="125"/>
      <c r="AG546" s="125"/>
      <c r="AH546" s="125"/>
      <c r="AI546" s="125"/>
      <c r="AJ546" s="1"/>
    </row>
    <row r="547" ht="24.0" customHeight="1">
      <c r="A547" s="1"/>
      <c r="B547" s="126"/>
      <c r="C547" s="94"/>
      <c r="D547" s="1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  <c r="Z547" s="125"/>
      <c r="AA547" s="125"/>
      <c r="AB547" s="125"/>
      <c r="AC547" s="125"/>
      <c r="AD547" s="125"/>
      <c r="AE547" s="125"/>
      <c r="AF547" s="125"/>
      <c r="AG547" s="125"/>
      <c r="AH547" s="125"/>
      <c r="AI547" s="125"/>
      <c r="AJ547" s="1"/>
    </row>
    <row r="548" ht="24.0" customHeight="1">
      <c r="A548" s="1"/>
      <c r="B548" s="126"/>
      <c r="C548" s="94"/>
      <c r="D548" s="1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  <c r="Z548" s="125"/>
      <c r="AA548" s="125"/>
      <c r="AB548" s="125"/>
      <c r="AC548" s="125"/>
      <c r="AD548" s="125"/>
      <c r="AE548" s="125"/>
      <c r="AF548" s="125"/>
      <c r="AG548" s="125"/>
      <c r="AH548" s="125"/>
      <c r="AI548" s="125"/>
      <c r="AJ548" s="1"/>
    </row>
    <row r="549" ht="24.0" customHeight="1">
      <c r="A549" s="1"/>
      <c r="B549" s="126"/>
      <c r="C549" s="94"/>
      <c r="D549" s="1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  <c r="Z549" s="125"/>
      <c r="AA549" s="125"/>
      <c r="AB549" s="125"/>
      <c r="AC549" s="125"/>
      <c r="AD549" s="125"/>
      <c r="AE549" s="125"/>
      <c r="AF549" s="125"/>
      <c r="AG549" s="125"/>
      <c r="AH549" s="125"/>
      <c r="AI549" s="125"/>
      <c r="AJ549" s="1"/>
    </row>
    <row r="550" ht="24.0" customHeight="1">
      <c r="A550" s="1"/>
      <c r="B550" s="126"/>
      <c r="C550" s="94"/>
      <c r="D550" s="1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  <c r="AB550" s="125"/>
      <c r="AC550" s="125"/>
      <c r="AD550" s="125"/>
      <c r="AE550" s="125"/>
      <c r="AF550" s="125"/>
      <c r="AG550" s="125"/>
      <c r="AH550" s="125"/>
      <c r="AI550" s="125"/>
      <c r="AJ550" s="1"/>
    </row>
    <row r="551" ht="24.0" customHeight="1">
      <c r="A551" s="1"/>
      <c r="B551" s="126"/>
      <c r="C551" s="94"/>
      <c r="D551" s="1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  <c r="AB551" s="125"/>
      <c r="AC551" s="125"/>
      <c r="AD551" s="125"/>
      <c r="AE551" s="125"/>
      <c r="AF551" s="125"/>
      <c r="AG551" s="125"/>
      <c r="AH551" s="125"/>
      <c r="AI551" s="125"/>
      <c r="AJ551" s="1"/>
    </row>
    <row r="552" ht="24.0" customHeight="1">
      <c r="A552" s="1"/>
      <c r="B552" s="126"/>
      <c r="C552" s="94"/>
      <c r="D552" s="1"/>
      <c r="E552" s="125"/>
      <c r="F552" s="125"/>
      <c r="G552" s="125"/>
      <c r="H552" s="125"/>
      <c r="I552" s="125"/>
      <c r="J552" s="125"/>
      <c r="K552" s="125"/>
      <c r="L552" s="125"/>
      <c r="M552" s="125"/>
      <c r="N552" s="125"/>
      <c r="O552" s="125"/>
      <c r="P552" s="125"/>
      <c r="Q552" s="125"/>
      <c r="R552" s="125"/>
      <c r="S552" s="125"/>
      <c r="T552" s="125"/>
      <c r="U552" s="125"/>
      <c r="V552" s="125"/>
      <c r="W552" s="125"/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"/>
    </row>
    <row r="553" ht="24.0" customHeight="1">
      <c r="A553" s="1"/>
      <c r="B553" s="126"/>
      <c r="C553" s="94"/>
      <c r="D553" s="1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  <c r="AJ553" s="1"/>
    </row>
    <row r="554" ht="24.0" customHeight="1">
      <c r="A554" s="1"/>
      <c r="B554" s="126"/>
      <c r="C554" s="94"/>
      <c r="D554" s="1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  <c r="AJ554" s="1"/>
    </row>
    <row r="555" ht="24.0" customHeight="1">
      <c r="A555" s="1"/>
      <c r="B555" s="126"/>
      <c r="C555" s="94"/>
      <c r="D555" s="1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  <c r="AJ555" s="1"/>
    </row>
    <row r="556" ht="24.0" customHeight="1">
      <c r="A556" s="1"/>
      <c r="B556" s="126"/>
      <c r="C556" s="94"/>
      <c r="D556" s="1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"/>
    </row>
    <row r="557" ht="24.0" customHeight="1">
      <c r="A557" s="1"/>
      <c r="B557" s="126"/>
      <c r="C557" s="94"/>
      <c r="D557" s="1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  <c r="AB557" s="125"/>
      <c r="AC557" s="125"/>
      <c r="AD557" s="125"/>
      <c r="AE557" s="125"/>
      <c r="AF557" s="125"/>
      <c r="AG557" s="125"/>
      <c r="AH557" s="125"/>
      <c r="AI557" s="125"/>
      <c r="AJ557" s="1"/>
    </row>
    <row r="558" ht="24.0" customHeight="1">
      <c r="A558" s="1"/>
      <c r="B558" s="126"/>
      <c r="C558" s="94"/>
      <c r="D558" s="1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  <c r="AB558" s="125"/>
      <c r="AC558" s="125"/>
      <c r="AD558" s="125"/>
      <c r="AE558" s="125"/>
      <c r="AF558" s="125"/>
      <c r="AG558" s="125"/>
      <c r="AH558" s="125"/>
      <c r="AI558" s="125"/>
      <c r="AJ558" s="1"/>
    </row>
    <row r="559" ht="24.0" customHeight="1">
      <c r="A559" s="1"/>
      <c r="B559" s="126"/>
      <c r="C559" s="94"/>
      <c r="D559" s="1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  <c r="Z559" s="125"/>
      <c r="AA559" s="125"/>
      <c r="AB559" s="125"/>
      <c r="AC559" s="125"/>
      <c r="AD559" s="125"/>
      <c r="AE559" s="125"/>
      <c r="AF559" s="125"/>
      <c r="AG559" s="125"/>
      <c r="AH559" s="125"/>
      <c r="AI559" s="125"/>
      <c r="AJ559" s="1"/>
    </row>
    <row r="560" ht="24.0" customHeight="1">
      <c r="A560" s="1"/>
      <c r="B560" s="126"/>
      <c r="C560" s="94"/>
      <c r="D560" s="1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  <c r="AB560" s="125"/>
      <c r="AC560" s="125"/>
      <c r="AD560" s="125"/>
      <c r="AE560" s="125"/>
      <c r="AF560" s="125"/>
      <c r="AG560" s="125"/>
      <c r="AH560" s="125"/>
      <c r="AI560" s="125"/>
      <c r="AJ560" s="1"/>
    </row>
    <row r="561" ht="24.0" customHeight="1">
      <c r="A561" s="1"/>
      <c r="B561" s="126"/>
      <c r="C561" s="94"/>
      <c r="D561" s="1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  <c r="AJ561" s="1"/>
    </row>
    <row r="562" ht="24.0" customHeight="1">
      <c r="A562" s="1"/>
      <c r="B562" s="126"/>
      <c r="C562" s="94"/>
      <c r="D562" s="1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  <c r="AJ562" s="1"/>
    </row>
    <row r="563" ht="24.0" customHeight="1">
      <c r="A563" s="1"/>
      <c r="B563" s="126"/>
      <c r="C563" s="94"/>
      <c r="D563" s="1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  <c r="Z563" s="125"/>
      <c r="AA563" s="125"/>
      <c r="AB563" s="125"/>
      <c r="AC563" s="125"/>
      <c r="AD563" s="125"/>
      <c r="AE563" s="125"/>
      <c r="AF563" s="125"/>
      <c r="AG563" s="125"/>
      <c r="AH563" s="125"/>
      <c r="AI563" s="125"/>
      <c r="AJ563" s="1"/>
    </row>
    <row r="564" ht="24.0" customHeight="1">
      <c r="A564" s="1"/>
      <c r="B564" s="126"/>
      <c r="C564" s="94"/>
      <c r="D564" s="1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  <c r="Z564" s="125"/>
      <c r="AA564" s="125"/>
      <c r="AB564" s="125"/>
      <c r="AC564" s="125"/>
      <c r="AD564" s="125"/>
      <c r="AE564" s="125"/>
      <c r="AF564" s="125"/>
      <c r="AG564" s="125"/>
      <c r="AH564" s="125"/>
      <c r="AI564" s="125"/>
      <c r="AJ564" s="1"/>
    </row>
    <row r="565" ht="24.0" customHeight="1">
      <c r="A565" s="1"/>
      <c r="B565" s="126"/>
      <c r="C565" s="94"/>
      <c r="D565" s="1"/>
      <c r="E565" s="125"/>
      <c r="F565" s="125"/>
      <c r="G565" s="125"/>
      <c r="H565" s="125"/>
      <c r="I565" s="125"/>
      <c r="J565" s="125"/>
      <c r="K565" s="125"/>
      <c r="L565" s="125"/>
      <c r="M565" s="125"/>
      <c r="N565" s="125"/>
      <c r="O565" s="125"/>
      <c r="P565" s="125"/>
      <c r="Q565" s="125"/>
      <c r="R565" s="125"/>
      <c r="S565" s="125"/>
      <c r="T565" s="125"/>
      <c r="U565" s="125"/>
      <c r="V565" s="125"/>
      <c r="W565" s="125"/>
      <c r="X565" s="125"/>
      <c r="Y565" s="125"/>
      <c r="Z565" s="125"/>
      <c r="AA565" s="125"/>
      <c r="AB565" s="125"/>
      <c r="AC565" s="125"/>
      <c r="AD565" s="125"/>
      <c r="AE565" s="125"/>
      <c r="AF565" s="125"/>
      <c r="AG565" s="125"/>
      <c r="AH565" s="125"/>
      <c r="AI565" s="125"/>
      <c r="AJ565" s="1"/>
    </row>
    <row r="566" ht="24.0" customHeight="1">
      <c r="A566" s="1"/>
      <c r="B566" s="126"/>
      <c r="C566" s="94"/>
      <c r="D566" s="1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  <c r="AB566" s="125"/>
      <c r="AC566" s="125"/>
      <c r="AD566" s="125"/>
      <c r="AE566" s="125"/>
      <c r="AF566" s="125"/>
      <c r="AG566" s="125"/>
      <c r="AH566" s="125"/>
      <c r="AI566" s="125"/>
      <c r="AJ566" s="1"/>
    </row>
    <row r="567" ht="24.0" customHeight="1">
      <c r="A567" s="1"/>
      <c r="B567" s="126"/>
      <c r="C567" s="94"/>
      <c r="D567" s="1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  <c r="AB567" s="125"/>
      <c r="AC567" s="125"/>
      <c r="AD567" s="125"/>
      <c r="AE567" s="125"/>
      <c r="AF567" s="125"/>
      <c r="AG567" s="125"/>
      <c r="AH567" s="125"/>
      <c r="AI567" s="125"/>
      <c r="AJ567" s="1"/>
    </row>
    <row r="568" ht="24.0" customHeight="1">
      <c r="A568" s="1"/>
      <c r="B568" s="126"/>
      <c r="C568" s="94"/>
      <c r="D568" s="1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  <c r="AB568" s="125"/>
      <c r="AC568" s="125"/>
      <c r="AD568" s="125"/>
      <c r="AE568" s="125"/>
      <c r="AF568" s="125"/>
      <c r="AG568" s="125"/>
      <c r="AH568" s="125"/>
      <c r="AI568" s="125"/>
      <c r="AJ568" s="1"/>
    </row>
    <row r="569" ht="24.0" customHeight="1">
      <c r="A569" s="1"/>
      <c r="B569" s="126"/>
      <c r="C569" s="94"/>
      <c r="D569" s="1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  <c r="Z569" s="125"/>
      <c r="AA569" s="125"/>
      <c r="AB569" s="125"/>
      <c r="AC569" s="125"/>
      <c r="AD569" s="125"/>
      <c r="AE569" s="125"/>
      <c r="AF569" s="125"/>
      <c r="AG569" s="125"/>
      <c r="AH569" s="125"/>
      <c r="AI569" s="125"/>
      <c r="AJ569" s="1"/>
    </row>
    <row r="570" ht="24.0" customHeight="1">
      <c r="A570" s="1"/>
      <c r="B570" s="126"/>
      <c r="C570" s="94"/>
      <c r="D570" s="1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/>
      <c r="AA570" s="125"/>
      <c r="AB570" s="125"/>
      <c r="AC570" s="125"/>
      <c r="AD570" s="125"/>
      <c r="AE570" s="125"/>
      <c r="AF570" s="125"/>
      <c r="AG570" s="125"/>
      <c r="AH570" s="125"/>
      <c r="AI570" s="125"/>
      <c r="AJ570" s="1"/>
    </row>
    <row r="571" ht="24.0" customHeight="1">
      <c r="A571" s="1"/>
      <c r="B571" s="126"/>
      <c r="C571" s="94"/>
      <c r="D571" s="1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  <c r="AB571" s="125"/>
      <c r="AC571" s="125"/>
      <c r="AD571" s="125"/>
      <c r="AE571" s="125"/>
      <c r="AF571" s="125"/>
      <c r="AG571" s="125"/>
      <c r="AH571" s="125"/>
      <c r="AI571" s="125"/>
      <c r="AJ571" s="1"/>
    </row>
    <row r="572" ht="24.0" customHeight="1">
      <c r="A572" s="1"/>
      <c r="B572" s="126"/>
      <c r="C572" s="94"/>
      <c r="D572" s="1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  <c r="Z572" s="125"/>
      <c r="AA572" s="125"/>
      <c r="AB572" s="125"/>
      <c r="AC572" s="125"/>
      <c r="AD572" s="125"/>
      <c r="AE572" s="125"/>
      <c r="AF572" s="125"/>
      <c r="AG572" s="125"/>
      <c r="AH572" s="125"/>
      <c r="AI572" s="125"/>
      <c r="AJ572" s="1"/>
    </row>
    <row r="573" ht="24.0" customHeight="1">
      <c r="A573" s="1"/>
      <c r="B573" s="126"/>
      <c r="C573" s="94"/>
      <c r="D573" s="1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  <c r="AB573" s="125"/>
      <c r="AC573" s="125"/>
      <c r="AD573" s="125"/>
      <c r="AE573" s="125"/>
      <c r="AF573" s="125"/>
      <c r="AG573" s="125"/>
      <c r="AH573" s="125"/>
      <c r="AI573" s="125"/>
      <c r="AJ573" s="1"/>
    </row>
    <row r="574" ht="24.0" customHeight="1">
      <c r="A574" s="1"/>
      <c r="B574" s="126"/>
      <c r="C574" s="94"/>
      <c r="D574" s="1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  <c r="AB574" s="125"/>
      <c r="AC574" s="125"/>
      <c r="AD574" s="125"/>
      <c r="AE574" s="125"/>
      <c r="AF574" s="125"/>
      <c r="AG574" s="125"/>
      <c r="AH574" s="125"/>
      <c r="AI574" s="125"/>
      <c r="AJ574" s="1"/>
    </row>
    <row r="575" ht="24.0" customHeight="1">
      <c r="A575" s="1"/>
      <c r="B575" s="126"/>
      <c r="C575" s="94"/>
      <c r="D575" s="1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  <c r="Z575" s="125"/>
      <c r="AA575" s="125"/>
      <c r="AB575" s="125"/>
      <c r="AC575" s="125"/>
      <c r="AD575" s="125"/>
      <c r="AE575" s="125"/>
      <c r="AF575" s="125"/>
      <c r="AG575" s="125"/>
      <c r="AH575" s="125"/>
      <c r="AI575" s="125"/>
      <c r="AJ575" s="1"/>
    </row>
    <row r="576" ht="24.0" customHeight="1">
      <c r="A576" s="1"/>
      <c r="B576" s="126"/>
      <c r="C576" s="94"/>
      <c r="D576" s="1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  <c r="Z576" s="125"/>
      <c r="AA576" s="125"/>
      <c r="AB576" s="125"/>
      <c r="AC576" s="125"/>
      <c r="AD576" s="125"/>
      <c r="AE576" s="125"/>
      <c r="AF576" s="125"/>
      <c r="AG576" s="125"/>
      <c r="AH576" s="125"/>
      <c r="AI576" s="125"/>
      <c r="AJ576" s="1"/>
    </row>
    <row r="577" ht="24.0" customHeight="1">
      <c r="A577" s="1"/>
      <c r="B577" s="126"/>
      <c r="C577" s="94"/>
      <c r="D577" s="1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  <c r="AB577" s="125"/>
      <c r="AC577" s="125"/>
      <c r="AD577" s="125"/>
      <c r="AE577" s="125"/>
      <c r="AF577" s="125"/>
      <c r="AG577" s="125"/>
      <c r="AH577" s="125"/>
      <c r="AI577" s="125"/>
      <c r="AJ577" s="1"/>
    </row>
    <row r="578" ht="24.0" customHeight="1">
      <c r="A578" s="1"/>
      <c r="B578" s="126"/>
      <c r="C578" s="94"/>
      <c r="D578" s="1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  <c r="X578" s="125"/>
      <c r="Y578" s="125"/>
      <c r="Z578" s="125"/>
      <c r="AA578" s="125"/>
      <c r="AB578" s="125"/>
      <c r="AC578" s="125"/>
      <c r="AD578" s="125"/>
      <c r="AE578" s="125"/>
      <c r="AF578" s="125"/>
      <c r="AG578" s="125"/>
      <c r="AH578" s="125"/>
      <c r="AI578" s="125"/>
      <c r="AJ578" s="1"/>
    </row>
    <row r="579" ht="24.0" customHeight="1">
      <c r="A579" s="1"/>
      <c r="B579" s="126"/>
      <c r="C579" s="94"/>
      <c r="D579" s="1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"/>
    </row>
    <row r="580" ht="24.0" customHeight="1">
      <c r="A580" s="1"/>
      <c r="B580" s="126"/>
      <c r="C580" s="94"/>
      <c r="D580" s="1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"/>
    </row>
    <row r="581" ht="24.0" customHeight="1">
      <c r="A581" s="1"/>
      <c r="B581" s="126"/>
      <c r="C581" s="94"/>
      <c r="D581" s="1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"/>
    </row>
    <row r="582" ht="24.0" customHeight="1">
      <c r="A582" s="1"/>
      <c r="B582" s="126"/>
      <c r="C582" s="94"/>
      <c r="D582" s="1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"/>
    </row>
    <row r="583" ht="24.0" customHeight="1">
      <c r="A583" s="1"/>
      <c r="B583" s="126"/>
      <c r="C583" s="94"/>
      <c r="D583" s="1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"/>
    </row>
    <row r="584" ht="24.0" customHeight="1">
      <c r="A584" s="1"/>
      <c r="B584" s="126"/>
      <c r="C584" s="94"/>
      <c r="D584" s="1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"/>
    </row>
    <row r="585" ht="24.0" customHeight="1">
      <c r="A585" s="1"/>
      <c r="B585" s="126"/>
      <c r="C585" s="94"/>
      <c r="D585" s="1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"/>
    </row>
    <row r="586" ht="24.0" customHeight="1">
      <c r="A586" s="1"/>
      <c r="B586" s="126"/>
      <c r="C586" s="94"/>
      <c r="D586" s="1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"/>
    </row>
    <row r="587" ht="24.0" customHeight="1">
      <c r="A587" s="1"/>
      <c r="B587" s="126"/>
      <c r="C587" s="94"/>
      <c r="D587" s="1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"/>
    </row>
    <row r="588" ht="24.0" customHeight="1">
      <c r="A588" s="1"/>
      <c r="B588" s="126"/>
      <c r="C588" s="94"/>
      <c r="D588" s="1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"/>
    </row>
    <row r="589" ht="24.0" customHeight="1">
      <c r="A589" s="1"/>
      <c r="B589" s="126"/>
      <c r="C589" s="94"/>
      <c r="D589" s="1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"/>
    </row>
    <row r="590" ht="24.0" customHeight="1">
      <c r="A590" s="1"/>
      <c r="B590" s="126"/>
      <c r="C590" s="94"/>
      <c r="D590" s="1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"/>
    </row>
    <row r="591" ht="24.0" customHeight="1">
      <c r="A591" s="1"/>
      <c r="B591" s="126"/>
      <c r="C591" s="94"/>
      <c r="D591" s="1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"/>
    </row>
    <row r="592" ht="24.0" customHeight="1">
      <c r="A592" s="1"/>
      <c r="B592" s="126"/>
      <c r="C592" s="94"/>
      <c r="D592" s="1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"/>
    </row>
    <row r="593" ht="24.0" customHeight="1">
      <c r="A593" s="1"/>
      <c r="B593" s="126"/>
      <c r="C593" s="94"/>
      <c r="D593" s="1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"/>
    </row>
    <row r="594" ht="24.0" customHeight="1">
      <c r="A594" s="1"/>
      <c r="B594" s="126"/>
      <c r="C594" s="94"/>
      <c r="D594" s="1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"/>
    </row>
    <row r="595" ht="24.0" customHeight="1">
      <c r="A595" s="1"/>
      <c r="B595" s="126"/>
      <c r="C595" s="94"/>
      <c r="D595" s="1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"/>
    </row>
    <row r="596" ht="24.0" customHeight="1">
      <c r="A596" s="1"/>
      <c r="B596" s="126"/>
      <c r="C596" s="94"/>
      <c r="D596" s="1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"/>
    </row>
    <row r="597" ht="24.0" customHeight="1">
      <c r="A597" s="1"/>
      <c r="B597" s="126"/>
      <c r="C597" s="94"/>
      <c r="D597" s="1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"/>
    </row>
    <row r="598" ht="24.0" customHeight="1">
      <c r="A598" s="1"/>
      <c r="B598" s="126"/>
      <c r="C598" s="94"/>
      <c r="D598" s="1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"/>
    </row>
    <row r="599" ht="24.0" customHeight="1">
      <c r="A599" s="1"/>
      <c r="B599" s="126"/>
      <c r="C599" s="94"/>
      <c r="D599" s="1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"/>
    </row>
    <row r="600" ht="24.0" customHeight="1">
      <c r="A600" s="1"/>
      <c r="B600" s="126"/>
      <c r="C600" s="94"/>
      <c r="D600" s="1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"/>
    </row>
    <row r="601" ht="24.0" customHeight="1">
      <c r="A601" s="1"/>
      <c r="B601" s="126"/>
      <c r="C601" s="94"/>
      <c r="D601" s="1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"/>
    </row>
    <row r="602" ht="24.0" customHeight="1">
      <c r="A602" s="1"/>
      <c r="B602" s="126"/>
      <c r="C602" s="94"/>
      <c r="D602" s="1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"/>
    </row>
    <row r="603" ht="24.0" customHeight="1">
      <c r="A603" s="1"/>
      <c r="B603" s="126"/>
      <c r="C603" s="94"/>
      <c r="D603" s="1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"/>
    </row>
    <row r="604" ht="24.0" customHeight="1">
      <c r="A604" s="1"/>
      <c r="B604" s="126"/>
      <c r="C604" s="94"/>
      <c r="D604" s="1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"/>
    </row>
    <row r="605" ht="24.0" customHeight="1">
      <c r="A605" s="1"/>
      <c r="B605" s="126"/>
      <c r="C605" s="94"/>
      <c r="D605" s="1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"/>
    </row>
    <row r="606" ht="24.0" customHeight="1">
      <c r="A606" s="1"/>
      <c r="B606" s="126"/>
      <c r="C606" s="94"/>
      <c r="D606" s="1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"/>
    </row>
    <row r="607" ht="24.0" customHeight="1">
      <c r="A607" s="1"/>
      <c r="B607" s="126"/>
      <c r="C607" s="94"/>
      <c r="D607" s="1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"/>
    </row>
    <row r="608" ht="24.0" customHeight="1">
      <c r="A608" s="1"/>
      <c r="B608" s="126"/>
      <c r="C608" s="94"/>
      <c r="D608" s="1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"/>
    </row>
    <row r="609" ht="24.0" customHeight="1">
      <c r="A609" s="1"/>
      <c r="B609" s="126"/>
      <c r="C609" s="94"/>
      <c r="D609" s="1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"/>
    </row>
    <row r="610" ht="24.0" customHeight="1">
      <c r="A610" s="1"/>
      <c r="B610" s="126"/>
      <c r="C610" s="94"/>
      <c r="D610" s="1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"/>
    </row>
    <row r="611" ht="24.0" customHeight="1">
      <c r="A611" s="1"/>
      <c r="B611" s="126"/>
      <c r="C611" s="94"/>
      <c r="D611" s="1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"/>
    </row>
    <row r="612" ht="24.0" customHeight="1">
      <c r="A612" s="1"/>
      <c r="B612" s="126"/>
      <c r="C612" s="94"/>
      <c r="D612" s="1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"/>
    </row>
    <row r="613" ht="24.0" customHeight="1">
      <c r="A613" s="1"/>
      <c r="B613" s="126"/>
      <c r="C613" s="94"/>
      <c r="D613" s="1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"/>
    </row>
    <row r="614" ht="24.0" customHeight="1">
      <c r="A614" s="1"/>
      <c r="B614" s="126"/>
      <c r="C614" s="94"/>
      <c r="D614" s="1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"/>
    </row>
    <row r="615" ht="24.0" customHeight="1">
      <c r="A615" s="1"/>
      <c r="B615" s="126"/>
      <c r="C615" s="94"/>
      <c r="D615" s="1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"/>
    </row>
    <row r="616" ht="24.0" customHeight="1">
      <c r="A616" s="1"/>
      <c r="B616" s="126"/>
      <c r="C616" s="94"/>
      <c r="D616" s="1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"/>
    </row>
    <row r="617" ht="24.0" customHeight="1">
      <c r="A617" s="1"/>
      <c r="B617" s="126"/>
      <c r="C617" s="94"/>
      <c r="D617" s="1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"/>
    </row>
    <row r="618" ht="24.0" customHeight="1">
      <c r="A618" s="1"/>
      <c r="B618" s="126"/>
      <c r="C618" s="94"/>
      <c r="D618" s="1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"/>
    </row>
    <row r="619" ht="24.0" customHeight="1">
      <c r="A619" s="1"/>
      <c r="B619" s="126"/>
      <c r="C619" s="94"/>
      <c r="D619" s="1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"/>
    </row>
    <row r="620" ht="24.0" customHeight="1">
      <c r="A620" s="1"/>
      <c r="B620" s="126"/>
      <c r="C620" s="94"/>
      <c r="D620" s="1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"/>
    </row>
    <row r="621" ht="24.0" customHeight="1">
      <c r="A621" s="1"/>
      <c r="B621" s="126"/>
      <c r="C621" s="94"/>
      <c r="D621" s="1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"/>
    </row>
    <row r="622" ht="24.0" customHeight="1">
      <c r="A622" s="1"/>
      <c r="B622" s="126"/>
      <c r="C622" s="94"/>
      <c r="D622" s="1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"/>
    </row>
    <row r="623" ht="24.0" customHeight="1">
      <c r="A623" s="1"/>
      <c r="B623" s="126"/>
      <c r="C623" s="94"/>
      <c r="D623" s="1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"/>
    </row>
    <row r="624" ht="24.0" customHeight="1">
      <c r="A624" s="1"/>
      <c r="B624" s="126"/>
      <c r="C624" s="94"/>
      <c r="D624" s="1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"/>
    </row>
    <row r="625" ht="24.0" customHeight="1">
      <c r="A625" s="1"/>
      <c r="B625" s="126"/>
      <c r="C625" s="94"/>
      <c r="D625" s="1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"/>
    </row>
    <row r="626" ht="24.0" customHeight="1">
      <c r="A626" s="1"/>
      <c r="B626" s="126"/>
      <c r="C626" s="94"/>
      <c r="D626" s="1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"/>
    </row>
    <row r="627" ht="24.0" customHeight="1">
      <c r="A627" s="1"/>
      <c r="B627" s="126"/>
      <c r="C627" s="94"/>
      <c r="D627" s="1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"/>
    </row>
    <row r="628" ht="24.0" customHeight="1">
      <c r="A628" s="1"/>
      <c r="B628" s="126"/>
      <c r="C628" s="94"/>
      <c r="D628" s="1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"/>
    </row>
    <row r="629" ht="24.0" customHeight="1">
      <c r="A629" s="1"/>
      <c r="B629" s="126"/>
      <c r="C629" s="94"/>
      <c r="D629" s="1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"/>
    </row>
    <row r="630" ht="24.0" customHeight="1">
      <c r="A630" s="1"/>
      <c r="B630" s="126"/>
      <c r="C630" s="94"/>
      <c r="D630" s="1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"/>
    </row>
    <row r="631" ht="24.0" customHeight="1">
      <c r="A631" s="1"/>
      <c r="B631" s="126"/>
      <c r="C631" s="94"/>
      <c r="D631" s="1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"/>
    </row>
    <row r="632" ht="24.0" customHeight="1">
      <c r="A632" s="1"/>
      <c r="B632" s="126"/>
      <c r="C632" s="94"/>
      <c r="D632" s="1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"/>
    </row>
    <row r="633" ht="24.0" customHeight="1">
      <c r="A633" s="1"/>
      <c r="B633" s="126"/>
      <c r="C633" s="94"/>
      <c r="D633" s="1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"/>
    </row>
    <row r="634" ht="24.0" customHeight="1">
      <c r="A634" s="1"/>
      <c r="B634" s="126"/>
      <c r="C634" s="94"/>
      <c r="D634" s="1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"/>
    </row>
    <row r="635" ht="24.0" customHeight="1">
      <c r="A635" s="1"/>
      <c r="B635" s="126"/>
      <c r="C635" s="94"/>
      <c r="D635" s="1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"/>
    </row>
    <row r="636" ht="24.0" customHeight="1">
      <c r="A636" s="1"/>
      <c r="B636" s="126"/>
      <c r="C636" s="94"/>
      <c r="D636" s="1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"/>
    </row>
    <row r="637" ht="24.0" customHeight="1">
      <c r="A637" s="1"/>
      <c r="B637" s="126"/>
      <c r="C637" s="94"/>
      <c r="D637" s="1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"/>
    </row>
    <row r="638" ht="24.0" customHeight="1">
      <c r="A638" s="1"/>
      <c r="B638" s="126"/>
      <c r="C638" s="94"/>
      <c r="D638" s="1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"/>
    </row>
    <row r="639" ht="24.0" customHeight="1">
      <c r="A639" s="1"/>
      <c r="B639" s="126"/>
      <c r="C639" s="94"/>
      <c r="D639" s="1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"/>
    </row>
    <row r="640" ht="24.0" customHeight="1">
      <c r="A640" s="1"/>
      <c r="B640" s="126"/>
      <c r="C640" s="94"/>
      <c r="D640" s="1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"/>
    </row>
    <row r="641" ht="24.0" customHeight="1">
      <c r="A641" s="1"/>
      <c r="B641" s="126"/>
      <c r="C641" s="94"/>
      <c r="D641" s="1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"/>
    </row>
    <row r="642" ht="24.0" customHeight="1">
      <c r="A642" s="1"/>
      <c r="B642" s="126"/>
      <c r="C642" s="94"/>
      <c r="D642" s="1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"/>
    </row>
    <row r="643" ht="24.0" customHeight="1">
      <c r="A643" s="1"/>
      <c r="B643" s="126"/>
      <c r="C643" s="94"/>
      <c r="D643" s="1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"/>
    </row>
    <row r="644" ht="24.0" customHeight="1">
      <c r="A644" s="1"/>
      <c r="B644" s="126"/>
      <c r="C644" s="94"/>
      <c r="D644" s="1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"/>
    </row>
    <row r="645" ht="24.0" customHeight="1">
      <c r="A645" s="1"/>
      <c r="B645" s="126"/>
      <c r="C645" s="94"/>
      <c r="D645" s="1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"/>
    </row>
    <row r="646" ht="24.0" customHeight="1">
      <c r="A646" s="1"/>
      <c r="B646" s="126"/>
      <c r="C646" s="94"/>
      <c r="D646" s="1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"/>
    </row>
    <row r="647" ht="24.0" customHeight="1">
      <c r="A647" s="1"/>
      <c r="B647" s="126"/>
      <c r="C647" s="94"/>
      <c r="D647" s="1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"/>
    </row>
    <row r="648" ht="24.0" customHeight="1">
      <c r="A648" s="1"/>
      <c r="B648" s="126"/>
      <c r="C648" s="94"/>
      <c r="D648" s="1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"/>
    </row>
    <row r="649" ht="24.0" customHeight="1">
      <c r="A649" s="1"/>
      <c r="B649" s="126"/>
      <c r="C649" s="94"/>
      <c r="D649" s="1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"/>
    </row>
    <row r="650" ht="24.0" customHeight="1">
      <c r="A650" s="1"/>
      <c r="B650" s="126"/>
      <c r="C650" s="94"/>
      <c r="D650" s="1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"/>
    </row>
    <row r="651" ht="24.0" customHeight="1">
      <c r="A651" s="1"/>
      <c r="B651" s="126"/>
      <c r="C651" s="94"/>
      <c r="D651" s="1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"/>
    </row>
    <row r="652" ht="24.0" customHeight="1">
      <c r="A652" s="1"/>
      <c r="B652" s="126"/>
      <c r="C652" s="94"/>
      <c r="D652" s="1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"/>
    </row>
    <row r="653" ht="24.0" customHeight="1">
      <c r="A653" s="1"/>
      <c r="B653" s="126"/>
      <c r="C653" s="94"/>
      <c r="D653" s="1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"/>
    </row>
    <row r="654" ht="24.0" customHeight="1">
      <c r="A654" s="1"/>
      <c r="B654" s="126"/>
      <c r="C654" s="94"/>
      <c r="D654" s="1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"/>
    </row>
    <row r="655" ht="24.0" customHeight="1">
      <c r="A655" s="1"/>
      <c r="B655" s="126"/>
      <c r="C655" s="94"/>
      <c r="D655" s="1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"/>
    </row>
    <row r="656" ht="24.0" customHeight="1">
      <c r="A656" s="1"/>
      <c r="B656" s="126"/>
      <c r="C656" s="94"/>
      <c r="D656" s="1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"/>
    </row>
    <row r="657" ht="24.0" customHeight="1">
      <c r="A657" s="1"/>
      <c r="B657" s="126"/>
      <c r="C657" s="94"/>
      <c r="D657" s="1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"/>
    </row>
    <row r="658" ht="24.0" customHeight="1">
      <c r="A658" s="1"/>
      <c r="B658" s="126"/>
      <c r="C658" s="94"/>
      <c r="D658" s="1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"/>
    </row>
    <row r="659" ht="24.0" customHeight="1">
      <c r="A659" s="1"/>
      <c r="B659" s="126"/>
      <c r="C659" s="94"/>
      <c r="D659" s="1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"/>
    </row>
    <row r="660" ht="24.0" customHeight="1">
      <c r="A660" s="1"/>
      <c r="B660" s="126"/>
      <c r="C660" s="94"/>
      <c r="D660" s="1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"/>
    </row>
    <row r="661" ht="24.0" customHeight="1">
      <c r="A661" s="1"/>
      <c r="B661" s="126"/>
      <c r="C661" s="94"/>
      <c r="D661" s="1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"/>
    </row>
    <row r="662" ht="24.0" customHeight="1">
      <c r="A662" s="1"/>
      <c r="B662" s="126"/>
      <c r="C662" s="94"/>
      <c r="D662" s="1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"/>
    </row>
    <row r="663" ht="24.0" customHeight="1">
      <c r="A663" s="1"/>
      <c r="B663" s="126"/>
      <c r="C663" s="94"/>
      <c r="D663" s="1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"/>
    </row>
    <row r="664" ht="24.0" customHeight="1">
      <c r="A664" s="1"/>
      <c r="B664" s="126"/>
      <c r="C664" s="94"/>
      <c r="D664" s="1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"/>
    </row>
    <row r="665" ht="24.0" customHeight="1">
      <c r="A665" s="1"/>
      <c r="B665" s="126"/>
      <c r="C665" s="94"/>
      <c r="D665" s="1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"/>
    </row>
    <row r="666" ht="24.0" customHeight="1">
      <c r="A666" s="1"/>
      <c r="B666" s="126"/>
      <c r="C666" s="94"/>
      <c r="D666" s="1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"/>
    </row>
    <row r="667" ht="24.0" customHeight="1">
      <c r="A667" s="1"/>
      <c r="B667" s="126"/>
      <c r="C667" s="94"/>
      <c r="D667" s="1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"/>
    </row>
    <row r="668" ht="24.0" customHeight="1">
      <c r="A668" s="1"/>
      <c r="B668" s="126"/>
      <c r="C668" s="94"/>
      <c r="D668" s="1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"/>
    </row>
    <row r="669" ht="24.0" customHeight="1">
      <c r="A669" s="1"/>
      <c r="B669" s="126"/>
      <c r="C669" s="94"/>
      <c r="D669" s="1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"/>
    </row>
    <row r="670" ht="24.0" customHeight="1">
      <c r="A670" s="1"/>
      <c r="B670" s="126"/>
      <c r="C670" s="94"/>
      <c r="D670" s="1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"/>
    </row>
    <row r="671" ht="24.0" customHeight="1">
      <c r="A671" s="1"/>
      <c r="B671" s="126"/>
      <c r="C671" s="94"/>
      <c r="D671" s="1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"/>
    </row>
    <row r="672" ht="24.0" customHeight="1">
      <c r="A672" s="1"/>
      <c r="B672" s="126"/>
      <c r="C672" s="94"/>
      <c r="D672" s="1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"/>
    </row>
    <row r="673" ht="24.0" customHeight="1">
      <c r="A673" s="1"/>
      <c r="B673" s="126"/>
      <c r="C673" s="94"/>
      <c r="D673" s="1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"/>
    </row>
    <row r="674" ht="24.0" customHeight="1">
      <c r="A674" s="1"/>
      <c r="B674" s="126"/>
      <c r="C674" s="94"/>
      <c r="D674" s="1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"/>
    </row>
    <row r="675" ht="24.0" customHeight="1">
      <c r="A675" s="1"/>
      <c r="B675" s="126"/>
      <c r="C675" s="94"/>
      <c r="D675" s="1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"/>
    </row>
    <row r="676" ht="24.0" customHeight="1">
      <c r="A676" s="1"/>
      <c r="B676" s="126"/>
      <c r="C676" s="94"/>
      <c r="D676" s="1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"/>
    </row>
    <row r="677" ht="24.0" customHeight="1">
      <c r="A677" s="1"/>
      <c r="B677" s="126"/>
      <c r="C677" s="94"/>
      <c r="D677" s="1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"/>
    </row>
    <row r="678" ht="24.0" customHeight="1">
      <c r="A678" s="1"/>
      <c r="B678" s="126"/>
      <c r="C678" s="94"/>
      <c r="D678" s="1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"/>
    </row>
    <row r="679" ht="24.0" customHeight="1">
      <c r="A679" s="1"/>
      <c r="B679" s="126"/>
      <c r="C679" s="94"/>
      <c r="D679" s="1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"/>
    </row>
    <row r="680" ht="24.0" customHeight="1">
      <c r="A680" s="1"/>
      <c r="B680" s="126"/>
      <c r="C680" s="94"/>
      <c r="D680" s="1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"/>
    </row>
    <row r="681" ht="24.0" customHeight="1">
      <c r="A681" s="1"/>
      <c r="B681" s="126"/>
      <c r="C681" s="94"/>
      <c r="D681" s="1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"/>
    </row>
    <row r="682" ht="24.0" customHeight="1">
      <c r="A682" s="1"/>
      <c r="B682" s="126"/>
      <c r="C682" s="94"/>
      <c r="D682" s="1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"/>
    </row>
    <row r="683" ht="24.0" customHeight="1">
      <c r="A683" s="1"/>
      <c r="B683" s="126"/>
      <c r="C683" s="94"/>
      <c r="D683" s="1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"/>
    </row>
    <row r="684" ht="24.0" customHeight="1">
      <c r="A684" s="1"/>
      <c r="B684" s="126"/>
      <c r="C684" s="94"/>
      <c r="D684" s="1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"/>
    </row>
    <row r="685" ht="24.0" customHeight="1">
      <c r="A685" s="1"/>
      <c r="B685" s="126"/>
      <c r="C685" s="94"/>
      <c r="D685" s="1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"/>
    </row>
    <row r="686" ht="24.0" customHeight="1">
      <c r="A686" s="1"/>
      <c r="B686" s="126"/>
      <c r="C686" s="94"/>
      <c r="D686" s="1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"/>
    </row>
    <row r="687" ht="24.0" customHeight="1">
      <c r="A687" s="1"/>
      <c r="B687" s="126"/>
      <c r="C687" s="94"/>
      <c r="D687" s="1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"/>
    </row>
    <row r="688" ht="24.0" customHeight="1">
      <c r="A688" s="1"/>
      <c r="B688" s="126"/>
      <c r="C688" s="94"/>
      <c r="D688" s="1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"/>
    </row>
    <row r="689" ht="24.0" customHeight="1">
      <c r="A689" s="1"/>
      <c r="B689" s="126"/>
      <c r="C689" s="94"/>
      <c r="D689" s="1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"/>
    </row>
    <row r="690" ht="24.0" customHeight="1">
      <c r="A690" s="1"/>
      <c r="B690" s="126"/>
      <c r="C690" s="94"/>
      <c r="D690" s="1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"/>
    </row>
    <row r="691" ht="24.0" customHeight="1">
      <c r="A691" s="1"/>
      <c r="B691" s="126"/>
      <c r="C691" s="94"/>
      <c r="D691" s="1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"/>
    </row>
    <row r="692" ht="24.0" customHeight="1">
      <c r="A692" s="1"/>
      <c r="B692" s="126"/>
      <c r="C692" s="94"/>
      <c r="D692" s="1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"/>
    </row>
    <row r="693" ht="24.0" customHeight="1">
      <c r="A693" s="1"/>
      <c r="B693" s="126"/>
      <c r="C693" s="94"/>
      <c r="D693" s="1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"/>
    </row>
    <row r="694" ht="24.0" customHeight="1">
      <c r="A694" s="1"/>
      <c r="B694" s="126"/>
      <c r="C694" s="94"/>
      <c r="D694" s="1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"/>
    </row>
    <row r="695" ht="24.0" customHeight="1">
      <c r="A695" s="1"/>
      <c r="B695" s="126"/>
      <c r="C695" s="94"/>
      <c r="D695" s="1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"/>
    </row>
    <row r="696" ht="24.0" customHeight="1">
      <c r="A696" s="1"/>
      <c r="B696" s="126"/>
      <c r="C696" s="94"/>
      <c r="D696" s="1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"/>
    </row>
    <row r="697" ht="24.0" customHeight="1">
      <c r="A697" s="1"/>
      <c r="B697" s="126"/>
      <c r="C697" s="94"/>
      <c r="D697" s="1"/>
      <c r="E697" s="125"/>
      <c r="F697" s="125"/>
      <c r="G697" s="125"/>
      <c r="H697" s="125"/>
      <c r="I697" s="125"/>
      <c r="J697" s="125"/>
      <c r="K697" s="125"/>
      <c r="L697" s="125"/>
      <c r="M697" s="125"/>
      <c r="N697" s="125"/>
      <c r="O697" s="125"/>
      <c r="P697" s="125"/>
      <c r="Q697" s="125"/>
      <c r="R697" s="125"/>
      <c r="S697" s="125"/>
      <c r="T697" s="125"/>
      <c r="U697" s="125"/>
      <c r="V697" s="125"/>
      <c r="W697" s="125"/>
      <c r="X697" s="125"/>
      <c r="Y697" s="125"/>
      <c r="Z697" s="125"/>
      <c r="AA697" s="125"/>
      <c r="AB697" s="125"/>
      <c r="AC697" s="125"/>
      <c r="AD697" s="125"/>
      <c r="AE697" s="125"/>
      <c r="AF697" s="125"/>
      <c r="AG697" s="125"/>
      <c r="AH697" s="125"/>
      <c r="AI697" s="125"/>
      <c r="AJ697" s="1"/>
    </row>
    <row r="698" ht="24.0" customHeight="1">
      <c r="A698" s="1"/>
      <c r="B698" s="126"/>
      <c r="C698" s="94"/>
      <c r="D698" s="1"/>
      <c r="E698" s="125"/>
      <c r="F698" s="125"/>
      <c r="G698" s="125"/>
      <c r="H698" s="125"/>
      <c r="I698" s="125"/>
      <c r="J698" s="125"/>
      <c r="K698" s="125"/>
      <c r="L698" s="125"/>
      <c r="M698" s="125"/>
      <c r="N698" s="125"/>
      <c r="O698" s="125"/>
      <c r="P698" s="125"/>
      <c r="Q698" s="125"/>
      <c r="R698" s="125"/>
      <c r="S698" s="125"/>
      <c r="T698" s="125"/>
      <c r="U698" s="125"/>
      <c r="V698" s="125"/>
      <c r="W698" s="125"/>
      <c r="X698" s="125"/>
      <c r="Y698" s="125"/>
      <c r="Z698" s="125"/>
      <c r="AA698" s="125"/>
      <c r="AB698" s="125"/>
      <c r="AC698" s="125"/>
      <c r="AD698" s="125"/>
      <c r="AE698" s="125"/>
      <c r="AF698" s="125"/>
      <c r="AG698" s="125"/>
      <c r="AH698" s="125"/>
      <c r="AI698" s="125"/>
      <c r="AJ698" s="1"/>
    </row>
    <row r="699" ht="24.0" customHeight="1">
      <c r="A699" s="1"/>
      <c r="B699" s="126"/>
      <c r="C699" s="94"/>
      <c r="D699" s="1"/>
      <c r="E699" s="125"/>
      <c r="F699" s="125"/>
      <c r="G699" s="125"/>
      <c r="H699" s="125"/>
      <c r="I699" s="125"/>
      <c r="J699" s="125"/>
      <c r="K699" s="125"/>
      <c r="L699" s="125"/>
      <c r="M699" s="125"/>
      <c r="N699" s="125"/>
      <c r="O699" s="125"/>
      <c r="P699" s="125"/>
      <c r="Q699" s="125"/>
      <c r="R699" s="125"/>
      <c r="S699" s="125"/>
      <c r="T699" s="125"/>
      <c r="U699" s="125"/>
      <c r="V699" s="125"/>
      <c r="W699" s="125"/>
      <c r="X699" s="125"/>
      <c r="Y699" s="125"/>
      <c r="Z699" s="125"/>
      <c r="AA699" s="125"/>
      <c r="AB699" s="125"/>
      <c r="AC699" s="125"/>
      <c r="AD699" s="125"/>
      <c r="AE699" s="125"/>
      <c r="AF699" s="125"/>
      <c r="AG699" s="125"/>
      <c r="AH699" s="125"/>
      <c r="AI699" s="125"/>
      <c r="AJ699" s="1"/>
    </row>
    <row r="700" ht="24.0" customHeight="1">
      <c r="A700" s="1"/>
      <c r="B700" s="126"/>
      <c r="C700" s="94"/>
      <c r="D700" s="1"/>
      <c r="E700" s="125"/>
      <c r="F700" s="125"/>
      <c r="G700" s="125"/>
      <c r="H700" s="125"/>
      <c r="I700" s="125"/>
      <c r="J700" s="125"/>
      <c r="K700" s="125"/>
      <c r="L700" s="125"/>
      <c r="M700" s="125"/>
      <c r="N700" s="125"/>
      <c r="O700" s="125"/>
      <c r="P700" s="125"/>
      <c r="Q700" s="125"/>
      <c r="R700" s="125"/>
      <c r="S700" s="125"/>
      <c r="T700" s="125"/>
      <c r="U700" s="125"/>
      <c r="V700" s="125"/>
      <c r="W700" s="125"/>
      <c r="X700" s="125"/>
      <c r="Y700" s="125"/>
      <c r="Z700" s="125"/>
      <c r="AA700" s="125"/>
      <c r="AB700" s="125"/>
      <c r="AC700" s="125"/>
      <c r="AD700" s="125"/>
      <c r="AE700" s="125"/>
      <c r="AF700" s="125"/>
      <c r="AG700" s="125"/>
      <c r="AH700" s="125"/>
      <c r="AI700" s="125"/>
      <c r="AJ700" s="1"/>
    </row>
    <row r="701" ht="24.0" customHeight="1">
      <c r="A701" s="1"/>
      <c r="B701" s="126"/>
      <c r="C701" s="94"/>
      <c r="D701" s="1"/>
      <c r="E701" s="125"/>
      <c r="F701" s="125"/>
      <c r="G701" s="125"/>
      <c r="H701" s="125"/>
      <c r="I701" s="125"/>
      <c r="J701" s="125"/>
      <c r="K701" s="125"/>
      <c r="L701" s="125"/>
      <c r="M701" s="125"/>
      <c r="N701" s="125"/>
      <c r="O701" s="125"/>
      <c r="P701" s="125"/>
      <c r="Q701" s="125"/>
      <c r="R701" s="125"/>
      <c r="S701" s="125"/>
      <c r="T701" s="125"/>
      <c r="U701" s="125"/>
      <c r="V701" s="125"/>
      <c r="W701" s="125"/>
      <c r="X701" s="125"/>
      <c r="Y701" s="125"/>
      <c r="Z701" s="125"/>
      <c r="AA701" s="125"/>
      <c r="AB701" s="125"/>
      <c r="AC701" s="125"/>
      <c r="AD701" s="125"/>
      <c r="AE701" s="125"/>
      <c r="AF701" s="125"/>
      <c r="AG701" s="125"/>
      <c r="AH701" s="125"/>
      <c r="AI701" s="125"/>
      <c r="AJ701" s="1"/>
    </row>
    <row r="702" ht="24.0" customHeight="1">
      <c r="A702" s="1"/>
      <c r="B702" s="126"/>
      <c r="C702" s="94"/>
      <c r="D702" s="1"/>
      <c r="E702" s="125"/>
      <c r="F702" s="125"/>
      <c r="G702" s="125"/>
      <c r="H702" s="125"/>
      <c r="I702" s="125"/>
      <c r="J702" s="125"/>
      <c r="K702" s="125"/>
      <c r="L702" s="125"/>
      <c r="M702" s="125"/>
      <c r="N702" s="125"/>
      <c r="O702" s="125"/>
      <c r="P702" s="125"/>
      <c r="Q702" s="125"/>
      <c r="R702" s="125"/>
      <c r="S702" s="125"/>
      <c r="T702" s="125"/>
      <c r="U702" s="125"/>
      <c r="V702" s="125"/>
      <c r="W702" s="125"/>
      <c r="X702" s="125"/>
      <c r="Y702" s="125"/>
      <c r="Z702" s="125"/>
      <c r="AA702" s="125"/>
      <c r="AB702" s="125"/>
      <c r="AC702" s="125"/>
      <c r="AD702" s="125"/>
      <c r="AE702" s="125"/>
      <c r="AF702" s="125"/>
      <c r="AG702" s="125"/>
      <c r="AH702" s="125"/>
      <c r="AI702" s="125"/>
      <c r="AJ702" s="1"/>
    </row>
    <row r="703" ht="24.0" customHeight="1">
      <c r="A703" s="1"/>
      <c r="B703" s="126"/>
      <c r="C703" s="94"/>
      <c r="D703" s="1"/>
      <c r="E703" s="125"/>
      <c r="F703" s="125"/>
      <c r="G703" s="125"/>
      <c r="H703" s="125"/>
      <c r="I703" s="125"/>
      <c r="J703" s="125"/>
      <c r="K703" s="125"/>
      <c r="L703" s="125"/>
      <c r="M703" s="125"/>
      <c r="N703" s="125"/>
      <c r="O703" s="125"/>
      <c r="P703" s="125"/>
      <c r="Q703" s="125"/>
      <c r="R703" s="125"/>
      <c r="S703" s="125"/>
      <c r="T703" s="125"/>
      <c r="U703" s="125"/>
      <c r="V703" s="125"/>
      <c r="W703" s="125"/>
      <c r="X703" s="125"/>
      <c r="Y703" s="125"/>
      <c r="Z703" s="125"/>
      <c r="AA703" s="125"/>
      <c r="AB703" s="125"/>
      <c r="AC703" s="125"/>
      <c r="AD703" s="125"/>
      <c r="AE703" s="125"/>
      <c r="AF703" s="125"/>
      <c r="AG703" s="125"/>
      <c r="AH703" s="125"/>
      <c r="AI703" s="125"/>
      <c r="AJ703" s="1"/>
    </row>
    <row r="704" ht="24.0" customHeight="1">
      <c r="A704" s="1"/>
      <c r="B704" s="126"/>
      <c r="C704" s="94"/>
      <c r="D704" s="1"/>
      <c r="E704" s="125"/>
      <c r="F704" s="125"/>
      <c r="G704" s="125"/>
      <c r="H704" s="125"/>
      <c r="I704" s="125"/>
      <c r="J704" s="125"/>
      <c r="K704" s="125"/>
      <c r="L704" s="125"/>
      <c r="M704" s="125"/>
      <c r="N704" s="125"/>
      <c r="O704" s="125"/>
      <c r="P704" s="125"/>
      <c r="Q704" s="125"/>
      <c r="R704" s="125"/>
      <c r="S704" s="125"/>
      <c r="T704" s="125"/>
      <c r="U704" s="125"/>
      <c r="V704" s="125"/>
      <c r="W704" s="125"/>
      <c r="X704" s="125"/>
      <c r="Y704" s="125"/>
      <c r="Z704" s="125"/>
      <c r="AA704" s="125"/>
      <c r="AB704" s="125"/>
      <c r="AC704" s="125"/>
      <c r="AD704" s="125"/>
      <c r="AE704" s="125"/>
      <c r="AF704" s="125"/>
      <c r="AG704" s="125"/>
      <c r="AH704" s="125"/>
      <c r="AI704" s="125"/>
      <c r="AJ704" s="1"/>
    </row>
    <row r="705" ht="24.0" customHeight="1">
      <c r="A705" s="1"/>
      <c r="B705" s="126"/>
      <c r="C705" s="94"/>
      <c r="D705" s="1"/>
      <c r="E705" s="125"/>
      <c r="F705" s="125"/>
      <c r="G705" s="125"/>
      <c r="H705" s="125"/>
      <c r="I705" s="125"/>
      <c r="J705" s="125"/>
      <c r="K705" s="125"/>
      <c r="L705" s="125"/>
      <c r="M705" s="125"/>
      <c r="N705" s="125"/>
      <c r="O705" s="125"/>
      <c r="P705" s="125"/>
      <c r="Q705" s="125"/>
      <c r="R705" s="125"/>
      <c r="S705" s="125"/>
      <c r="T705" s="125"/>
      <c r="U705" s="125"/>
      <c r="V705" s="125"/>
      <c r="W705" s="125"/>
      <c r="X705" s="125"/>
      <c r="Y705" s="125"/>
      <c r="Z705" s="125"/>
      <c r="AA705" s="125"/>
      <c r="AB705" s="125"/>
      <c r="AC705" s="125"/>
      <c r="AD705" s="125"/>
      <c r="AE705" s="125"/>
      <c r="AF705" s="125"/>
      <c r="AG705" s="125"/>
      <c r="AH705" s="125"/>
      <c r="AI705" s="125"/>
      <c r="AJ705" s="1"/>
    </row>
    <row r="706" ht="24.0" customHeight="1">
      <c r="A706" s="1"/>
      <c r="B706" s="126"/>
      <c r="C706" s="94"/>
      <c r="D706" s="1"/>
      <c r="E706" s="125"/>
      <c r="F706" s="125"/>
      <c r="G706" s="125"/>
      <c r="H706" s="125"/>
      <c r="I706" s="125"/>
      <c r="J706" s="125"/>
      <c r="K706" s="125"/>
      <c r="L706" s="125"/>
      <c r="M706" s="125"/>
      <c r="N706" s="125"/>
      <c r="O706" s="125"/>
      <c r="P706" s="125"/>
      <c r="Q706" s="125"/>
      <c r="R706" s="125"/>
      <c r="S706" s="125"/>
      <c r="T706" s="125"/>
      <c r="U706" s="125"/>
      <c r="V706" s="125"/>
      <c r="W706" s="125"/>
      <c r="X706" s="125"/>
      <c r="Y706" s="125"/>
      <c r="Z706" s="125"/>
      <c r="AA706" s="125"/>
      <c r="AB706" s="125"/>
      <c r="AC706" s="125"/>
      <c r="AD706" s="125"/>
      <c r="AE706" s="125"/>
      <c r="AF706" s="125"/>
      <c r="AG706" s="125"/>
      <c r="AH706" s="125"/>
      <c r="AI706" s="125"/>
      <c r="AJ706" s="1"/>
    </row>
    <row r="707" ht="24.0" customHeight="1">
      <c r="A707" s="1"/>
      <c r="B707" s="126"/>
      <c r="C707" s="94"/>
      <c r="D707" s="1"/>
      <c r="E707" s="125"/>
      <c r="F707" s="125"/>
      <c r="G707" s="125"/>
      <c r="H707" s="125"/>
      <c r="I707" s="125"/>
      <c r="J707" s="125"/>
      <c r="K707" s="125"/>
      <c r="L707" s="125"/>
      <c r="M707" s="125"/>
      <c r="N707" s="125"/>
      <c r="O707" s="125"/>
      <c r="P707" s="125"/>
      <c r="Q707" s="125"/>
      <c r="R707" s="125"/>
      <c r="S707" s="125"/>
      <c r="T707" s="125"/>
      <c r="U707" s="125"/>
      <c r="V707" s="125"/>
      <c r="W707" s="125"/>
      <c r="X707" s="125"/>
      <c r="Y707" s="125"/>
      <c r="Z707" s="125"/>
      <c r="AA707" s="125"/>
      <c r="AB707" s="125"/>
      <c r="AC707" s="125"/>
      <c r="AD707" s="125"/>
      <c r="AE707" s="125"/>
      <c r="AF707" s="125"/>
      <c r="AG707" s="125"/>
      <c r="AH707" s="125"/>
      <c r="AI707" s="125"/>
      <c r="AJ707" s="1"/>
    </row>
    <row r="708" ht="24.0" customHeight="1">
      <c r="A708" s="1"/>
      <c r="B708" s="126"/>
      <c r="C708" s="94"/>
      <c r="D708" s="1"/>
      <c r="E708" s="125"/>
      <c r="F708" s="125"/>
      <c r="G708" s="125"/>
      <c r="H708" s="125"/>
      <c r="I708" s="125"/>
      <c r="J708" s="125"/>
      <c r="K708" s="125"/>
      <c r="L708" s="125"/>
      <c r="M708" s="125"/>
      <c r="N708" s="125"/>
      <c r="O708" s="125"/>
      <c r="P708" s="125"/>
      <c r="Q708" s="125"/>
      <c r="R708" s="125"/>
      <c r="S708" s="125"/>
      <c r="T708" s="125"/>
      <c r="U708" s="125"/>
      <c r="V708" s="125"/>
      <c r="W708" s="125"/>
      <c r="X708" s="125"/>
      <c r="Y708" s="125"/>
      <c r="Z708" s="125"/>
      <c r="AA708" s="125"/>
      <c r="AB708" s="125"/>
      <c r="AC708" s="125"/>
      <c r="AD708" s="125"/>
      <c r="AE708" s="125"/>
      <c r="AF708" s="125"/>
      <c r="AG708" s="125"/>
      <c r="AH708" s="125"/>
      <c r="AI708" s="125"/>
      <c r="AJ708" s="1"/>
    </row>
    <row r="709" ht="24.0" customHeight="1">
      <c r="A709" s="1"/>
      <c r="B709" s="126"/>
      <c r="C709" s="94"/>
      <c r="D709" s="1"/>
      <c r="E709" s="125"/>
      <c r="F709" s="125"/>
      <c r="G709" s="125"/>
      <c r="H709" s="125"/>
      <c r="I709" s="125"/>
      <c r="J709" s="125"/>
      <c r="K709" s="125"/>
      <c r="L709" s="125"/>
      <c r="M709" s="125"/>
      <c r="N709" s="125"/>
      <c r="O709" s="125"/>
      <c r="P709" s="125"/>
      <c r="Q709" s="125"/>
      <c r="R709" s="125"/>
      <c r="S709" s="125"/>
      <c r="T709" s="125"/>
      <c r="U709" s="125"/>
      <c r="V709" s="125"/>
      <c r="W709" s="125"/>
      <c r="X709" s="125"/>
      <c r="Y709" s="125"/>
      <c r="Z709" s="125"/>
      <c r="AA709" s="125"/>
      <c r="AB709" s="125"/>
      <c r="AC709" s="125"/>
      <c r="AD709" s="125"/>
      <c r="AE709" s="125"/>
      <c r="AF709" s="125"/>
      <c r="AG709" s="125"/>
      <c r="AH709" s="125"/>
      <c r="AI709" s="125"/>
      <c r="AJ709" s="1"/>
    </row>
    <row r="710" ht="24.0" customHeight="1">
      <c r="A710" s="1"/>
      <c r="B710" s="126"/>
      <c r="C710" s="94"/>
      <c r="D710" s="1"/>
      <c r="E710" s="125"/>
      <c r="F710" s="125"/>
      <c r="G710" s="125"/>
      <c r="H710" s="125"/>
      <c r="I710" s="125"/>
      <c r="J710" s="125"/>
      <c r="K710" s="125"/>
      <c r="L710" s="125"/>
      <c r="M710" s="125"/>
      <c r="N710" s="125"/>
      <c r="O710" s="125"/>
      <c r="P710" s="125"/>
      <c r="Q710" s="125"/>
      <c r="R710" s="125"/>
      <c r="S710" s="125"/>
      <c r="T710" s="125"/>
      <c r="U710" s="125"/>
      <c r="V710" s="125"/>
      <c r="W710" s="125"/>
      <c r="X710" s="125"/>
      <c r="Y710" s="125"/>
      <c r="Z710" s="125"/>
      <c r="AA710" s="125"/>
      <c r="AB710" s="125"/>
      <c r="AC710" s="125"/>
      <c r="AD710" s="125"/>
      <c r="AE710" s="125"/>
      <c r="AF710" s="125"/>
      <c r="AG710" s="125"/>
      <c r="AH710" s="125"/>
      <c r="AI710" s="125"/>
      <c r="AJ710" s="1"/>
    </row>
    <row r="711" ht="24.0" customHeight="1">
      <c r="A711" s="1"/>
      <c r="B711" s="126"/>
      <c r="C711" s="94"/>
      <c r="D711" s="1"/>
      <c r="E711" s="125"/>
      <c r="F711" s="125"/>
      <c r="G711" s="125"/>
      <c r="H711" s="125"/>
      <c r="I711" s="125"/>
      <c r="J711" s="125"/>
      <c r="K711" s="125"/>
      <c r="L711" s="125"/>
      <c r="M711" s="125"/>
      <c r="N711" s="125"/>
      <c r="O711" s="125"/>
      <c r="P711" s="125"/>
      <c r="Q711" s="125"/>
      <c r="R711" s="125"/>
      <c r="S711" s="125"/>
      <c r="T711" s="125"/>
      <c r="U711" s="125"/>
      <c r="V711" s="125"/>
      <c r="W711" s="125"/>
      <c r="X711" s="125"/>
      <c r="Y711" s="125"/>
      <c r="Z711" s="125"/>
      <c r="AA711" s="125"/>
      <c r="AB711" s="125"/>
      <c r="AC711" s="125"/>
      <c r="AD711" s="125"/>
      <c r="AE711" s="125"/>
      <c r="AF711" s="125"/>
      <c r="AG711" s="125"/>
      <c r="AH711" s="125"/>
      <c r="AI711" s="125"/>
      <c r="AJ711" s="1"/>
    </row>
    <row r="712" ht="24.0" customHeight="1">
      <c r="A712" s="1"/>
      <c r="B712" s="126"/>
      <c r="C712" s="94"/>
      <c r="D712" s="1"/>
      <c r="E712" s="125"/>
      <c r="F712" s="125"/>
      <c r="G712" s="125"/>
      <c r="H712" s="125"/>
      <c r="I712" s="125"/>
      <c r="J712" s="125"/>
      <c r="K712" s="125"/>
      <c r="L712" s="125"/>
      <c r="M712" s="125"/>
      <c r="N712" s="125"/>
      <c r="O712" s="125"/>
      <c r="P712" s="125"/>
      <c r="Q712" s="125"/>
      <c r="R712" s="125"/>
      <c r="S712" s="125"/>
      <c r="T712" s="125"/>
      <c r="U712" s="125"/>
      <c r="V712" s="125"/>
      <c r="W712" s="125"/>
      <c r="X712" s="125"/>
      <c r="Y712" s="125"/>
      <c r="Z712" s="125"/>
      <c r="AA712" s="125"/>
      <c r="AB712" s="125"/>
      <c r="AC712" s="125"/>
      <c r="AD712" s="125"/>
      <c r="AE712" s="125"/>
      <c r="AF712" s="125"/>
      <c r="AG712" s="125"/>
      <c r="AH712" s="125"/>
      <c r="AI712" s="125"/>
      <c r="AJ712" s="1"/>
    </row>
    <row r="713" ht="24.0" customHeight="1">
      <c r="A713" s="1"/>
      <c r="B713" s="126"/>
      <c r="C713" s="94"/>
      <c r="D713" s="1"/>
      <c r="E713" s="125"/>
      <c r="F713" s="125"/>
      <c r="G713" s="125"/>
      <c r="H713" s="125"/>
      <c r="I713" s="125"/>
      <c r="J713" s="125"/>
      <c r="K713" s="125"/>
      <c r="L713" s="125"/>
      <c r="M713" s="125"/>
      <c r="N713" s="125"/>
      <c r="O713" s="125"/>
      <c r="P713" s="125"/>
      <c r="Q713" s="125"/>
      <c r="R713" s="125"/>
      <c r="S713" s="125"/>
      <c r="T713" s="125"/>
      <c r="U713" s="125"/>
      <c r="V713" s="125"/>
      <c r="W713" s="125"/>
      <c r="X713" s="125"/>
      <c r="Y713" s="125"/>
      <c r="Z713" s="125"/>
      <c r="AA713" s="125"/>
      <c r="AB713" s="125"/>
      <c r="AC713" s="125"/>
      <c r="AD713" s="125"/>
      <c r="AE713" s="125"/>
      <c r="AF713" s="125"/>
      <c r="AG713" s="125"/>
      <c r="AH713" s="125"/>
      <c r="AI713" s="125"/>
      <c r="AJ713" s="1"/>
    </row>
    <row r="714" ht="24.0" customHeight="1">
      <c r="A714" s="1"/>
      <c r="B714" s="126"/>
      <c r="C714" s="94"/>
      <c r="D714" s="1"/>
      <c r="E714" s="125"/>
      <c r="F714" s="125"/>
      <c r="G714" s="125"/>
      <c r="H714" s="125"/>
      <c r="I714" s="125"/>
      <c r="J714" s="125"/>
      <c r="K714" s="125"/>
      <c r="L714" s="125"/>
      <c r="M714" s="125"/>
      <c r="N714" s="125"/>
      <c r="O714" s="125"/>
      <c r="P714" s="125"/>
      <c r="Q714" s="125"/>
      <c r="R714" s="125"/>
      <c r="S714" s="125"/>
      <c r="T714" s="125"/>
      <c r="U714" s="125"/>
      <c r="V714" s="125"/>
      <c r="W714" s="125"/>
      <c r="X714" s="125"/>
      <c r="Y714" s="125"/>
      <c r="Z714" s="125"/>
      <c r="AA714" s="125"/>
      <c r="AB714" s="125"/>
      <c r="AC714" s="125"/>
      <c r="AD714" s="125"/>
      <c r="AE714" s="125"/>
      <c r="AF714" s="125"/>
      <c r="AG714" s="125"/>
      <c r="AH714" s="125"/>
      <c r="AI714" s="125"/>
      <c r="AJ714" s="1"/>
    </row>
    <row r="715" ht="24.0" customHeight="1">
      <c r="A715" s="1"/>
      <c r="B715" s="126"/>
      <c r="C715" s="94"/>
      <c r="D715" s="1"/>
      <c r="E715" s="125"/>
      <c r="F715" s="125"/>
      <c r="G715" s="125"/>
      <c r="H715" s="125"/>
      <c r="I715" s="125"/>
      <c r="J715" s="125"/>
      <c r="K715" s="125"/>
      <c r="L715" s="125"/>
      <c r="M715" s="125"/>
      <c r="N715" s="125"/>
      <c r="O715" s="125"/>
      <c r="P715" s="125"/>
      <c r="Q715" s="125"/>
      <c r="R715" s="125"/>
      <c r="S715" s="125"/>
      <c r="T715" s="125"/>
      <c r="U715" s="125"/>
      <c r="V715" s="125"/>
      <c r="W715" s="125"/>
      <c r="X715" s="125"/>
      <c r="Y715" s="125"/>
      <c r="Z715" s="125"/>
      <c r="AA715" s="125"/>
      <c r="AB715" s="125"/>
      <c r="AC715" s="125"/>
      <c r="AD715" s="125"/>
      <c r="AE715" s="125"/>
      <c r="AF715" s="125"/>
      <c r="AG715" s="125"/>
      <c r="AH715" s="125"/>
      <c r="AI715" s="125"/>
      <c r="AJ715" s="1"/>
    </row>
    <row r="716" ht="24.0" customHeight="1">
      <c r="A716" s="1"/>
      <c r="B716" s="126"/>
      <c r="C716" s="94"/>
      <c r="D716" s="1"/>
      <c r="E716" s="125"/>
      <c r="F716" s="125"/>
      <c r="G716" s="125"/>
      <c r="H716" s="125"/>
      <c r="I716" s="125"/>
      <c r="J716" s="125"/>
      <c r="K716" s="125"/>
      <c r="L716" s="125"/>
      <c r="M716" s="125"/>
      <c r="N716" s="125"/>
      <c r="O716" s="125"/>
      <c r="P716" s="125"/>
      <c r="Q716" s="125"/>
      <c r="R716" s="125"/>
      <c r="S716" s="125"/>
      <c r="T716" s="125"/>
      <c r="U716" s="125"/>
      <c r="V716" s="125"/>
      <c r="W716" s="125"/>
      <c r="X716" s="125"/>
      <c r="Y716" s="125"/>
      <c r="Z716" s="125"/>
      <c r="AA716" s="125"/>
      <c r="AB716" s="125"/>
      <c r="AC716" s="125"/>
      <c r="AD716" s="125"/>
      <c r="AE716" s="125"/>
      <c r="AF716" s="125"/>
      <c r="AG716" s="125"/>
      <c r="AH716" s="125"/>
      <c r="AI716" s="125"/>
      <c r="AJ716" s="1"/>
    </row>
    <row r="717" ht="24.0" customHeight="1">
      <c r="A717" s="1"/>
      <c r="B717" s="126"/>
      <c r="C717" s="94"/>
      <c r="D717" s="1"/>
      <c r="E717" s="125"/>
      <c r="F717" s="125"/>
      <c r="G717" s="125"/>
      <c r="H717" s="125"/>
      <c r="I717" s="125"/>
      <c r="J717" s="125"/>
      <c r="K717" s="125"/>
      <c r="L717" s="125"/>
      <c r="M717" s="125"/>
      <c r="N717" s="125"/>
      <c r="O717" s="125"/>
      <c r="P717" s="125"/>
      <c r="Q717" s="125"/>
      <c r="R717" s="125"/>
      <c r="S717" s="125"/>
      <c r="T717" s="125"/>
      <c r="U717" s="125"/>
      <c r="V717" s="125"/>
      <c r="W717" s="125"/>
      <c r="X717" s="125"/>
      <c r="Y717" s="125"/>
      <c r="Z717" s="125"/>
      <c r="AA717" s="125"/>
      <c r="AB717" s="125"/>
      <c r="AC717" s="125"/>
      <c r="AD717" s="125"/>
      <c r="AE717" s="125"/>
      <c r="AF717" s="125"/>
      <c r="AG717" s="125"/>
      <c r="AH717" s="125"/>
      <c r="AI717" s="125"/>
      <c r="AJ717" s="1"/>
    </row>
    <row r="718" ht="24.0" customHeight="1">
      <c r="A718" s="1"/>
      <c r="B718" s="126"/>
      <c r="C718" s="94"/>
      <c r="D718" s="1"/>
      <c r="E718" s="125"/>
      <c r="F718" s="125"/>
      <c r="G718" s="125"/>
      <c r="H718" s="125"/>
      <c r="I718" s="125"/>
      <c r="J718" s="125"/>
      <c r="K718" s="125"/>
      <c r="L718" s="125"/>
      <c r="M718" s="125"/>
      <c r="N718" s="125"/>
      <c r="O718" s="125"/>
      <c r="P718" s="125"/>
      <c r="Q718" s="125"/>
      <c r="R718" s="125"/>
      <c r="S718" s="125"/>
      <c r="T718" s="125"/>
      <c r="U718" s="125"/>
      <c r="V718" s="125"/>
      <c r="W718" s="125"/>
      <c r="X718" s="125"/>
      <c r="Y718" s="125"/>
      <c r="Z718" s="125"/>
      <c r="AA718" s="125"/>
      <c r="AB718" s="125"/>
      <c r="AC718" s="125"/>
      <c r="AD718" s="125"/>
      <c r="AE718" s="125"/>
      <c r="AF718" s="125"/>
      <c r="AG718" s="125"/>
      <c r="AH718" s="125"/>
      <c r="AI718" s="125"/>
      <c r="AJ718" s="1"/>
    </row>
    <row r="719" ht="24.0" customHeight="1">
      <c r="A719" s="1"/>
      <c r="B719" s="126"/>
      <c r="C719" s="94"/>
      <c r="D719" s="1"/>
      <c r="E719" s="125"/>
      <c r="F719" s="125"/>
      <c r="G719" s="125"/>
      <c r="H719" s="125"/>
      <c r="I719" s="125"/>
      <c r="J719" s="125"/>
      <c r="K719" s="125"/>
      <c r="L719" s="125"/>
      <c r="M719" s="125"/>
      <c r="N719" s="125"/>
      <c r="O719" s="125"/>
      <c r="P719" s="125"/>
      <c r="Q719" s="125"/>
      <c r="R719" s="125"/>
      <c r="S719" s="125"/>
      <c r="T719" s="125"/>
      <c r="U719" s="125"/>
      <c r="V719" s="125"/>
      <c r="W719" s="125"/>
      <c r="X719" s="125"/>
      <c r="Y719" s="125"/>
      <c r="Z719" s="125"/>
      <c r="AA719" s="125"/>
      <c r="AB719" s="125"/>
      <c r="AC719" s="125"/>
      <c r="AD719" s="125"/>
      <c r="AE719" s="125"/>
      <c r="AF719" s="125"/>
      <c r="AG719" s="125"/>
      <c r="AH719" s="125"/>
      <c r="AI719" s="125"/>
      <c r="AJ719" s="1"/>
    </row>
    <row r="720" ht="24.0" customHeight="1">
      <c r="A720" s="1"/>
      <c r="B720" s="126"/>
      <c r="C720" s="94"/>
      <c r="D720" s="1"/>
      <c r="E720" s="125"/>
      <c r="F720" s="125"/>
      <c r="G720" s="125"/>
      <c r="H720" s="125"/>
      <c r="I720" s="125"/>
      <c r="J720" s="125"/>
      <c r="K720" s="125"/>
      <c r="L720" s="125"/>
      <c r="M720" s="125"/>
      <c r="N720" s="125"/>
      <c r="O720" s="125"/>
      <c r="P720" s="125"/>
      <c r="Q720" s="125"/>
      <c r="R720" s="125"/>
      <c r="S720" s="125"/>
      <c r="T720" s="125"/>
      <c r="U720" s="125"/>
      <c r="V720" s="125"/>
      <c r="W720" s="125"/>
      <c r="X720" s="125"/>
      <c r="Y720" s="125"/>
      <c r="Z720" s="125"/>
      <c r="AA720" s="125"/>
      <c r="AB720" s="125"/>
      <c r="AC720" s="125"/>
      <c r="AD720" s="125"/>
      <c r="AE720" s="125"/>
      <c r="AF720" s="125"/>
      <c r="AG720" s="125"/>
      <c r="AH720" s="125"/>
      <c r="AI720" s="125"/>
      <c r="AJ720" s="1"/>
    </row>
    <row r="721" ht="24.0" customHeight="1">
      <c r="A721" s="1"/>
      <c r="B721" s="126"/>
      <c r="C721" s="94"/>
      <c r="D721" s="1"/>
      <c r="E721" s="125"/>
      <c r="F721" s="125"/>
      <c r="G721" s="125"/>
      <c r="H721" s="125"/>
      <c r="I721" s="125"/>
      <c r="J721" s="125"/>
      <c r="K721" s="125"/>
      <c r="L721" s="125"/>
      <c r="M721" s="125"/>
      <c r="N721" s="125"/>
      <c r="O721" s="125"/>
      <c r="P721" s="125"/>
      <c r="Q721" s="125"/>
      <c r="R721" s="125"/>
      <c r="S721" s="125"/>
      <c r="T721" s="125"/>
      <c r="U721" s="125"/>
      <c r="V721" s="125"/>
      <c r="W721" s="125"/>
      <c r="X721" s="125"/>
      <c r="Y721" s="125"/>
      <c r="Z721" s="125"/>
      <c r="AA721" s="125"/>
      <c r="AB721" s="125"/>
      <c r="AC721" s="125"/>
      <c r="AD721" s="125"/>
      <c r="AE721" s="125"/>
      <c r="AF721" s="125"/>
      <c r="AG721" s="125"/>
      <c r="AH721" s="125"/>
      <c r="AI721" s="125"/>
      <c r="AJ721" s="1"/>
    </row>
    <row r="722" ht="24.0" customHeight="1">
      <c r="A722" s="1"/>
      <c r="B722" s="126"/>
      <c r="C722" s="94"/>
      <c r="D722" s="1"/>
      <c r="E722" s="125"/>
      <c r="F722" s="125"/>
      <c r="G722" s="125"/>
      <c r="H722" s="125"/>
      <c r="I722" s="125"/>
      <c r="J722" s="125"/>
      <c r="K722" s="125"/>
      <c r="L722" s="125"/>
      <c r="M722" s="125"/>
      <c r="N722" s="125"/>
      <c r="O722" s="125"/>
      <c r="P722" s="125"/>
      <c r="Q722" s="125"/>
      <c r="R722" s="125"/>
      <c r="S722" s="125"/>
      <c r="T722" s="125"/>
      <c r="U722" s="125"/>
      <c r="V722" s="125"/>
      <c r="W722" s="125"/>
      <c r="X722" s="125"/>
      <c r="Y722" s="125"/>
      <c r="Z722" s="125"/>
      <c r="AA722" s="125"/>
      <c r="AB722" s="125"/>
      <c r="AC722" s="125"/>
      <c r="AD722" s="125"/>
      <c r="AE722" s="125"/>
      <c r="AF722" s="125"/>
      <c r="AG722" s="125"/>
      <c r="AH722" s="125"/>
      <c r="AI722" s="125"/>
      <c r="AJ722" s="1"/>
    </row>
    <row r="723" ht="24.0" customHeight="1">
      <c r="A723" s="1"/>
      <c r="B723" s="126"/>
      <c r="C723" s="94"/>
      <c r="D723" s="1"/>
      <c r="E723" s="125"/>
      <c r="F723" s="125"/>
      <c r="G723" s="125"/>
      <c r="H723" s="125"/>
      <c r="I723" s="125"/>
      <c r="J723" s="125"/>
      <c r="K723" s="125"/>
      <c r="L723" s="125"/>
      <c r="M723" s="125"/>
      <c r="N723" s="125"/>
      <c r="O723" s="125"/>
      <c r="P723" s="125"/>
      <c r="Q723" s="125"/>
      <c r="R723" s="125"/>
      <c r="S723" s="125"/>
      <c r="T723" s="125"/>
      <c r="U723" s="125"/>
      <c r="V723" s="125"/>
      <c r="W723" s="125"/>
      <c r="X723" s="125"/>
      <c r="Y723" s="125"/>
      <c r="Z723" s="125"/>
      <c r="AA723" s="125"/>
      <c r="AB723" s="125"/>
      <c r="AC723" s="125"/>
      <c r="AD723" s="125"/>
      <c r="AE723" s="125"/>
      <c r="AF723" s="125"/>
      <c r="AG723" s="125"/>
      <c r="AH723" s="125"/>
      <c r="AI723" s="125"/>
      <c r="AJ723" s="1"/>
    </row>
    <row r="724" ht="24.0" customHeight="1">
      <c r="A724" s="1"/>
      <c r="B724" s="126"/>
      <c r="C724" s="94"/>
      <c r="D724" s="1"/>
      <c r="E724" s="125"/>
      <c r="F724" s="125"/>
      <c r="G724" s="125"/>
      <c r="H724" s="125"/>
      <c r="I724" s="125"/>
      <c r="J724" s="125"/>
      <c r="K724" s="125"/>
      <c r="L724" s="125"/>
      <c r="M724" s="125"/>
      <c r="N724" s="125"/>
      <c r="O724" s="125"/>
      <c r="P724" s="125"/>
      <c r="Q724" s="125"/>
      <c r="R724" s="125"/>
      <c r="S724" s="125"/>
      <c r="T724" s="125"/>
      <c r="U724" s="125"/>
      <c r="V724" s="125"/>
      <c r="W724" s="125"/>
      <c r="X724" s="125"/>
      <c r="Y724" s="125"/>
      <c r="Z724" s="125"/>
      <c r="AA724" s="125"/>
      <c r="AB724" s="125"/>
      <c r="AC724" s="125"/>
      <c r="AD724" s="125"/>
      <c r="AE724" s="125"/>
      <c r="AF724" s="125"/>
      <c r="AG724" s="125"/>
      <c r="AH724" s="125"/>
      <c r="AI724" s="125"/>
      <c r="AJ724" s="1"/>
    </row>
    <row r="725" ht="24.0" customHeight="1">
      <c r="A725" s="1"/>
      <c r="B725" s="126"/>
      <c r="C725" s="94"/>
      <c r="D725" s="1"/>
      <c r="E725" s="125"/>
      <c r="F725" s="125"/>
      <c r="G725" s="125"/>
      <c r="H725" s="125"/>
      <c r="I725" s="125"/>
      <c r="J725" s="125"/>
      <c r="K725" s="125"/>
      <c r="L725" s="125"/>
      <c r="M725" s="125"/>
      <c r="N725" s="125"/>
      <c r="O725" s="125"/>
      <c r="P725" s="125"/>
      <c r="Q725" s="125"/>
      <c r="R725" s="125"/>
      <c r="S725" s="125"/>
      <c r="T725" s="125"/>
      <c r="U725" s="125"/>
      <c r="V725" s="125"/>
      <c r="W725" s="125"/>
      <c r="X725" s="125"/>
      <c r="Y725" s="125"/>
      <c r="Z725" s="125"/>
      <c r="AA725" s="125"/>
      <c r="AB725" s="125"/>
      <c r="AC725" s="125"/>
      <c r="AD725" s="125"/>
      <c r="AE725" s="125"/>
      <c r="AF725" s="125"/>
      <c r="AG725" s="125"/>
      <c r="AH725" s="125"/>
      <c r="AI725" s="125"/>
      <c r="AJ725" s="1"/>
    </row>
    <row r="726" ht="24.0" customHeight="1">
      <c r="A726" s="1"/>
      <c r="B726" s="126"/>
      <c r="C726" s="94"/>
      <c r="D726" s="1"/>
      <c r="E726" s="125"/>
      <c r="F726" s="125"/>
      <c r="G726" s="125"/>
      <c r="H726" s="125"/>
      <c r="I726" s="125"/>
      <c r="J726" s="125"/>
      <c r="K726" s="125"/>
      <c r="L726" s="125"/>
      <c r="M726" s="125"/>
      <c r="N726" s="125"/>
      <c r="O726" s="125"/>
      <c r="P726" s="125"/>
      <c r="Q726" s="125"/>
      <c r="R726" s="125"/>
      <c r="S726" s="125"/>
      <c r="T726" s="125"/>
      <c r="U726" s="125"/>
      <c r="V726" s="125"/>
      <c r="W726" s="125"/>
      <c r="X726" s="125"/>
      <c r="Y726" s="125"/>
      <c r="Z726" s="125"/>
      <c r="AA726" s="125"/>
      <c r="AB726" s="125"/>
      <c r="AC726" s="125"/>
      <c r="AD726" s="125"/>
      <c r="AE726" s="125"/>
      <c r="AF726" s="125"/>
      <c r="AG726" s="125"/>
      <c r="AH726" s="125"/>
      <c r="AI726" s="125"/>
      <c r="AJ726" s="1"/>
    </row>
    <row r="727" ht="24.0" customHeight="1">
      <c r="A727" s="1"/>
      <c r="B727" s="126"/>
      <c r="C727" s="94"/>
      <c r="D727" s="1"/>
      <c r="E727" s="125"/>
      <c r="F727" s="125"/>
      <c r="G727" s="125"/>
      <c r="H727" s="125"/>
      <c r="I727" s="125"/>
      <c r="J727" s="125"/>
      <c r="K727" s="125"/>
      <c r="L727" s="125"/>
      <c r="M727" s="125"/>
      <c r="N727" s="125"/>
      <c r="O727" s="125"/>
      <c r="P727" s="125"/>
      <c r="Q727" s="125"/>
      <c r="R727" s="125"/>
      <c r="S727" s="125"/>
      <c r="T727" s="125"/>
      <c r="U727" s="125"/>
      <c r="V727" s="125"/>
      <c r="W727" s="125"/>
      <c r="X727" s="125"/>
      <c r="Y727" s="125"/>
      <c r="Z727" s="125"/>
      <c r="AA727" s="125"/>
      <c r="AB727" s="125"/>
      <c r="AC727" s="125"/>
      <c r="AD727" s="125"/>
      <c r="AE727" s="125"/>
      <c r="AF727" s="125"/>
      <c r="AG727" s="125"/>
      <c r="AH727" s="125"/>
      <c r="AI727" s="125"/>
      <c r="AJ727" s="1"/>
    </row>
    <row r="728" ht="24.0" customHeight="1">
      <c r="A728" s="1"/>
      <c r="B728" s="126"/>
      <c r="C728" s="94"/>
      <c r="D728" s="1"/>
      <c r="E728" s="125"/>
      <c r="F728" s="125"/>
      <c r="G728" s="125"/>
      <c r="H728" s="125"/>
      <c r="I728" s="125"/>
      <c r="J728" s="125"/>
      <c r="K728" s="125"/>
      <c r="L728" s="125"/>
      <c r="M728" s="125"/>
      <c r="N728" s="125"/>
      <c r="O728" s="125"/>
      <c r="P728" s="125"/>
      <c r="Q728" s="125"/>
      <c r="R728" s="125"/>
      <c r="S728" s="125"/>
      <c r="T728" s="125"/>
      <c r="U728" s="125"/>
      <c r="V728" s="125"/>
      <c r="W728" s="125"/>
      <c r="X728" s="125"/>
      <c r="Y728" s="125"/>
      <c r="Z728" s="125"/>
      <c r="AA728" s="125"/>
      <c r="AB728" s="125"/>
      <c r="AC728" s="125"/>
      <c r="AD728" s="125"/>
      <c r="AE728" s="125"/>
      <c r="AF728" s="125"/>
      <c r="AG728" s="125"/>
      <c r="AH728" s="125"/>
      <c r="AI728" s="125"/>
      <c r="AJ728" s="1"/>
    </row>
    <row r="729" ht="24.0" customHeight="1">
      <c r="A729" s="1"/>
      <c r="B729" s="126"/>
      <c r="C729" s="94"/>
      <c r="D729" s="1"/>
      <c r="E729" s="125"/>
      <c r="F729" s="125"/>
      <c r="G729" s="125"/>
      <c r="H729" s="125"/>
      <c r="I729" s="125"/>
      <c r="J729" s="125"/>
      <c r="K729" s="125"/>
      <c r="L729" s="125"/>
      <c r="M729" s="125"/>
      <c r="N729" s="125"/>
      <c r="O729" s="125"/>
      <c r="P729" s="125"/>
      <c r="Q729" s="125"/>
      <c r="R729" s="125"/>
      <c r="S729" s="125"/>
      <c r="T729" s="125"/>
      <c r="U729" s="125"/>
      <c r="V729" s="125"/>
      <c r="W729" s="125"/>
      <c r="X729" s="125"/>
      <c r="Y729" s="125"/>
      <c r="Z729" s="125"/>
      <c r="AA729" s="125"/>
      <c r="AB729" s="125"/>
      <c r="AC729" s="125"/>
      <c r="AD729" s="125"/>
      <c r="AE729" s="125"/>
      <c r="AF729" s="125"/>
      <c r="AG729" s="125"/>
      <c r="AH729" s="125"/>
      <c r="AI729" s="125"/>
      <c r="AJ729" s="1"/>
    </row>
    <row r="730" ht="24.0" customHeight="1">
      <c r="A730" s="1"/>
      <c r="B730" s="126"/>
      <c r="C730" s="94"/>
      <c r="D730" s="1"/>
      <c r="E730" s="125"/>
      <c r="F730" s="125"/>
      <c r="G730" s="125"/>
      <c r="H730" s="125"/>
      <c r="I730" s="125"/>
      <c r="J730" s="125"/>
      <c r="K730" s="125"/>
      <c r="L730" s="125"/>
      <c r="M730" s="125"/>
      <c r="N730" s="125"/>
      <c r="O730" s="125"/>
      <c r="P730" s="125"/>
      <c r="Q730" s="125"/>
      <c r="R730" s="125"/>
      <c r="S730" s="125"/>
      <c r="T730" s="125"/>
      <c r="U730" s="125"/>
      <c r="V730" s="125"/>
      <c r="W730" s="125"/>
      <c r="X730" s="125"/>
      <c r="Y730" s="125"/>
      <c r="Z730" s="125"/>
      <c r="AA730" s="125"/>
      <c r="AB730" s="125"/>
      <c r="AC730" s="125"/>
      <c r="AD730" s="125"/>
      <c r="AE730" s="125"/>
      <c r="AF730" s="125"/>
      <c r="AG730" s="125"/>
      <c r="AH730" s="125"/>
      <c r="AI730" s="125"/>
      <c r="AJ730" s="1"/>
    </row>
    <row r="731" ht="24.0" customHeight="1">
      <c r="A731" s="1"/>
      <c r="B731" s="126"/>
      <c r="C731" s="94"/>
      <c r="D731" s="1"/>
      <c r="E731" s="125"/>
      <c r="F731" s="125"/>
      <c r="G731" s="125"/>
      <c r="H731" s="125"/>
      <c r="I731" s="125"/>
      <c r="J731" s="125"/>
      <c r="K731" s="125"/>
      <c r="L731" s="125"/>
      <c r="M731" s="125"/>
      <c r="N731" s="125"/>
      <c r="O731" s="125"/>
      <c r="P731" s="125"/>
      <c r="Q731" s="125"/>
      <c r="R731" s="125"/>
      <c r="S731" s="125"/>
      <c r="T731" s="125"/>
      <c r="U731" s="125"/>
      <c r="V731" s="125"/>
      <c r="W731" s="125"/>
      <c r="X731" s="125"/>
      <c r="Y731" s="125"/>
      <c r="Z731" s="125"/>
      <c r="AA731" s="125"/>
      <c r="AB731" s="125"/>
      <c r="AC731" s="125"/>
      <c r="AD731" s="125"/>
      <c r="AE731" s="125"/>
      <c r="AF731" s="125"/>
      <c r="AG731" s="125"/>
      <c r="AH731" s="125"/>
      <c r="AI731" s="125"/>
      <c r="AJ731" s="1"/>
    </row>
    <row r="732" ht="24.0" customHeight="1">
      <c r="A732" s="1"/>
      <c r="B732" s="126"/>
      <c r="C732" s="94"/>
      <c r="D732" s="1"/>
      <c r="E732" s="125"/>
      <c r="F732" s="125"/>
      <c r="G732" s="125"/>
      <c r="H732" s="125"/>
      <c r="I732" s="125"/>
      <c r="J732" s="125"/>
      <c r="K732" s="125"/>
      <c r="L732" s="125"/>
      <c r="M732" s="125"/>
      <c r="N732" s="125"/>
      <c r="O732" s="125"/>
      <c r="P732" s="125"/>
      <c r="Q732" s="125"/>
      <c r="R732" s="125"/>
      <c r="S732" s="125"/>
      <c r="T732" s="125"/>
      <c r="U732" s="125"/>
      <c r="V732" s="125"/>
      <c r="W732" s="125"/>
      <c r="X732" s="125"/>
      <c r="Y732" s="125"/>
      <c r="Z732" s="125"/>
      <c r="AA732" s="125"/>
      <c r="AB732" s="125"/>
      <c r="AC732" s="125"/>
      <c r="AD732" s="125"/>
      <c r="AE732" s="125"/>
      <c r="AF732" s="125"/>
      <c r="AG732" s="125"/>
      <c r="AH732" s="125"/>
      <c r="AI732" s="125"/>
      <c r="AJ732" s="1"/>
    </row>
    <row r="733" ht="24.0" customHeight="1">
      <c r="A733" s="1"/>
      <c r="B733" s="126"/>
      <c r="C733" s="94"/>
      <c r="D733" s="1"/>
      <c r="E733" s="125"/>
      <c r="F733" s="125"/>
      <c r="G733" s="125"/>
      <c r="H733" s="125"/>
      <c r="I733" s="125"/>
      <c r="J733" s="125"/>
      <c r="K733" s="125"/>
      <c r="L733" s="125"/>
      <c r="M733" s="125"/>
      <c r="N733" s="125"/>
      <c r="O733" s="125"/>
      <c r="P733" s="125"/>
      <c r="Q733" s="125"/>
      <c r="R733" s="125"/>
      <c r="S733" s="125"/>
      <c r="T733" s="125"/>
      <c r="U733" s="125"/>
      <c r="V733" s="125"/>
      <c r="W733" s="125"/>
      <c r="X733" s="125"/>
      <c r="Y733" s="125"/>
      <c r="Z733" s="125"/>
      <c r="AA733" s="125"/>
      <c r="AB733" s="125"/>
      <c r="AC733" s="125"/>
      <c r="AD733" s="125"/>
      <c r="AE733" s="125"/>
      <c r="AF733" s="125"/>
      <c r="AG733" s="125"/>
      <c r="AH733" s="125"/>
      <c r="AI733" s="125"/>
      <c r="AJ733" s="1"/>
    </row>
    <row r="734" ht="24.0" customHeight="1">
      <c r="A734" s="1"/>
      <c r="B734" s="126"/>
      <c r="C734" s="94"/>
      <c r="D734" s="1"/>
      <c r="E734" s="125"/>
      <c r="F734" s="125"/>
      <c r="G734" s="125"/>
      <c r="H734" s="125"/>
      <c r="I734" s="125"/>
      <c r="J734" s="125"/>
      <c r="K734" s="125"/>
      <c r="L734" s="125"/>
      <c r="M734" s="125"/>
      <c r="N734" s="125"/>
      <c r="O734" s="125"/>
      <c r="P734" s="125"/>
      <c r="Q734" s="125"/>
      <c r="R734" s="125"/>
      <c r="S734" s="125"/>
      <c r="T734" s="125"/>
      <c r="U734" s="125"/>
      <c r="V734" s="125"/>
      <c r="W734" s="125"/>
      <c r="X734" s="125"/>
      <c r="Y734" s="125"/>
      <c r="Z734" s="125"/>
      <c r="AA734" s="125"/>
      <c r="AB734" s="125"/>
      <c r="AC734" s="125"/>
      <c r="AD734" s="125"/>
      <c r="AE734" s="125"/>
      <c r="AF734" s="125"/>
      <c r="AG734" s="125"/>
      <c r="AH734" s="125"/>
      <c r="AI734" s="125"/>
      <c r="AJ734" s="1"/>
    </row>
    <row r="735" ht="24.0" customHeight="1">
      <c r="A735" s="1"/>
      <c r="B735" s="126"/>
      <c r="C735" s="94"/>
      <c r="D735" s="1"/>
      <c r="E735" s="125"/>
      <c r="F735" s="125"/>
      <c r="G735" s="125"/>
      <c r="H735" s="125"/>
      <c r="I735" s="125"/>
      <c r="J735" s="125"/>
      <c r="K735" s="125"/>
      <c r="L735" s="125"/>
      <c r="M735" s="125"/>
      <c r="N735" s="125"/>
      <c r="O735" s="125"/>
      <c r="P735" s="125"/>
      <c r="Q735" s="125"/>
      <c r="R735" s="125"/>
      <c r="S735" s="125"/>
      <c r="T735" s="125"/>
      <c r="U735" s="125"/>
      <c r="V735" s="125"/>
      <c r="W735" s="125"/>
      <c r="X735" s="125"/>
      <c r="Y735" s="125"/>
      <c r="Z735" s="125"/>
      <c r="AA735" s="125"/>
      <c r="AB735" s="125"/>
      <c r="AC735" s="125"/>
      <c r="AD735" s="125"/>
      <c r="AE735" s="125"/>
      <c r="AF735" s="125"/>
      <c r="AG735" s="125"/>
      <c r="AH735" s="125"/>
      <c r="AI735" s="125"/>
      <c r="AJ735" s="1"/>
    </row>
    <row r="736" ht="24.0" customHeight="1">
      <c r="A736" s="1"/>
      <c r="B736" s="126"/>
      <c r="C736" s="94"/>
      <c r="D736" s="1"/>
      <c r="E736" s="125"/>
      <c r="F736" s="125"/>
      <c r="G736" s="125"/>
      <c r="H736" s="125"/>
      <c r="I736" s="125"/>
      <c r="J736" s="125"/>
      <c r="K736" s="125"/>
      <c r="L736" s="125"/>
      <c r="M736" s="125"/>
      <c r="N736" s="125"/>
      <c r="O736" s="125"/>
      <c r="P736" s="125"/>
      <c r="Q736" s="125"/>
      <c r="R736" s="125"/>
      <c r="S736" s="125"/>
      <c r="T736" s="125"/>
      <c r="U736" s="125"/>
      <c r="V736" s="125"/>
      <c r="W736" s="125"/>
      <c r="X736" s="125"/>
      <c r="Y736" s="125"/>
      <c r="Z736" s="125"/>
      <c r="AA736" s="125"/>
      <c r="AB736" s="125"/>
      <c r="AC736" s="125"/>
      <c r="AD736" s="125"/>
      <c r="AE736" s="125"/>
      <c r="AF736" s="125"/>
      <c r="AG736" s="125"/>
      <c r="AH736" s="125"/>
      <c r="AI736" s="125"/>
      <c r="AJ736" s="1"/>
    </row>
    <row r="737" ht="24.0" customHeight="1">
      <c r="A737" s="1"/>
      <c r="B737" s="126"/>
      <c r="C737" s="94"/>
      <c r="D737" s="1"/>
      <c r="E737" s="125"/>
      <c r="F737" s="125"/>
      <c r="G737" s="125"/>
      <c r="H737" s="125"/>
      <c r="I737" s="125"/>
      <c r="J737" s="125"/>
      <c r="K737" s="125"/>
      <c r="L737" s="125"/>
      <c r="M737" s="125"/>
      <c r="N737" s="125"/>
      <c r="O737" s="125"/>
      <c r="P737" s="125"/>
      <c r="Q737" s="125"/>
      <c r="R737" s="125"/>
      <c r="S737" s="125"/>
      <c r="T737" s="125"/>
      <c r="U737" s="125"/>
      <c r="V737" s="125"/>
      <c r="W737" s="125"/>
      <c r="X737" s="125"/>
      <c r="Y737" s="125"/>
      <c r="Z737" s="125"/>
      <c r="AA737" s="125"/>
      <c r="AB737" s="125"/>
      <c r="AC737" s="125"/>
      <c r="AD737" s="125"/>
      <c r="AE737" s="125"/>
      <c r="AF737" s="125"/>
      <c r="AG737" s="125"/>
      <c r="AH737" s="125"/>
      <c r="AI737" s="125"/>
      <c r="AJ737" s="1"/>
    </row>
    <row r="738" ht="24.0" customHeight="1">
      <c r="A738" s="1"/>
      <c r="B738" s="126"/>
      <c r="C738" s="94"/>
      <c r="D738" s="1"/>
      <c r="E738" s="125"/>
      <c r="F738" s="125"/>
      <c r="G738" s="125"/>
      <c r="H738" s="125"/>
      <c r="I738" s="125"/>
      <c r="J738" s="125"/>
      <c r="K738" s="125"/>
      <c r="L738" s="125"/>
      <c r="M738" s="125"/>
      <c r="N738" s="125"/>
      <c r="O738" s="125"/>
      <c r="P738" s="125"/>
      <c r="Q738" s="125"/>
      <c r="R738" s="125"/>
      <c r="S738" s="125"/>
      <c r="T738" s="125"/>
      <c r="U738" s="125"/>
      <c r="V738" s="125"/>
      <c r="W738" s="125"/>
      <c r="X738" s="125"/>
      <c r="Y738" s="125"/>
      <c r="Z738" s="125"/>
      <c r="AA738" s="125"/>
      <c r="AB738" s="125"/>
      <c r="AC738" s="125"/>
      <c r="AD738" s="125"/>
      <c r="AE738" s="125"/>
      <c r="AF738" s="125"/>
      <c r="AG738" s="125"/>
      <c r="AH738" s="125"/>
      <c r="AI738" s="125"/>
      <c r="AJ738" s="1"/>
    </row>
    <row r="739" ht="24.0" customHeight="1">
      <c r="A739" s="1"/>
      <c r="B739" s="126"/>
      <c r="C739" s="94"/>
      <c r="D739" s="1"/>
      <c r="E739" s="125"/>
      <c r="F739" s="125"/>
      <c r="G739" s="125"/>
      <c r="H739" s="125"/>
      <c r="I739" s="125"/>
      <c r="J739" s="125"/>
      <c r="K739" s="125"/>
      <c r="L739" s="125"/>
      <c r="M739" s="125"/>
      <c r="N739" s="125"/>
      <c r="O739" s="125"/>
      <c r="P739" s="125"/>
      <c r="Q739" s="125"/>
      <c r="R739" s="125"/>
      <c r="S739" s="125"/>
      <c r="T739" s="125"/>
      <c r="U739" s="125"/>
      <c r="V739" s="125"/>
      <c r="W739" s="125"/>
      <c r="X739" s="125"/>
      <c r="Y739" s="125"/>
      <c r="Z739" s="125"/>
      <c r="AA739" s="125"/>
      <c r="AB739" s="125"/>
      <c r="AC739" s="125"/>
      <c r="AD739" s="125"/>
      <c r="AE739" s="125"/>
      <c r="AF739" s="125"/>
      <c r="AG739" s="125"/>
      <c r="AH739" s="125"/>
      <c r="AI739" s="125"/>
      <c r="AJ739" s="1"/>
    </row>
    <row r="740" ht="24.0" customHeight="1">
      <c r="A740" s="1"/>
      <c r="B740" s="126"/>
      <c r="C740" s="94"/>
      <c r="D740" s="1"/>
      <c r="E740" s="125"/>
      <c r="F740" s="125"/>
      <c r="G740" s="125"/>
      <c r="H740" s="125"/>
      <c r="I740" s="125"/>
      <c r="J740" s="125"/>
      <c r="K740" s="125"/>
      <c r="L740" s="125"/>
      <c r="M740" s="125"/>
      <c r="N740" s="125"/>
      <c r="O740" s="125"/>
      <c r="P740" s="125"/>
      <c r="Q740" s="125"/>
      <c r="R740" s="125"/>
      <c r="S740" s="125"/>
      <c r="T740" s="125"/>
      <c r="U740" s="125"/>
      <c r="V740" s="125"/>
      <c r="W740" s="125"/>
      <c r="X740" s="125"/>
      <c r="Y740" s="125"/>
      <c r="Z740" s="125"/>
      <c r="AA740" s="125"/>
      <c r="AB740" s="125"/>
      <c r="AC740" s="125"/>
      <c r="AD740" s="125"/>
      <c r="AE740" s="125"/>
      <c r="AF740" s="125"/>
      <c r="AG740" s="125"/>
      <c r="AH740" s="125"/>
      <c r="AI740" s="125"/>
      <c r="AJ740" s="1"/>
    </row>
    <row r="741" ht="24.0" customHeight="1">
      <c r="A741" s="1"/>
      <c r="B741" s="126"/>
      <c r="C741" s="94"/>
      <c r="D741" s="1"/>
      <c r="E741" s="125"/>
      <c r="F741" s="125"/>
      <c r="G741" s="125"/>
      <c r="H741" s="125"/>
      <c r="I741" s="125"/>
      <c r="J741" s="125"/>
      <c r="K741" s="125"/>
      <c r="L741" s="125"/>
      <c r="M741" s="125"/>
      <c r="N741" s="125"/>
      <c r="O741" s="125"/>
      <c r="P741" s="125"/>
      <c r="Q741" s="125"/>
      <c r="R741" s="125"/>
      <c r="S741" s="125"/>
      <c r="T741" s="125"/>
      <c r="U741" s="125"/>
      <c r="V741" s="125"/>
      <c r="W741" s="125"/>
      <c r="X741" s="125"/>
      <c r="Y741" s="125"/>
      <c r="Z741" s="125"/>
      <c r="AA741" s="125"/>
      <c r="AB741" s="125"/>
      <c r="AC741" s="125"/>
      <c r="AD741" s="125"/>
      <c r="AE741" s="125"/>
      <c r="AF741" s="125"/>
      <c r="AG741" s="125"/>
      <c r="AH741" s="125"/>
      <c r="AI741" s="125"/>
      <c r="AJ741" s="1"/>
    </row>
    <row r="742" ht="24.0" customHeight="1">
      <c r="A742" s="1"/>
      <c r="B742" s="126"/>
      <c r="C742" s="94"/>
      <c r="D742" s="1"/>
      <c r="E742" s="125"/>
      <c r="F742" s="125"/>
      <c r="G742" s="125"/>
      <c r="H742" s="125"/>
      <c r="I742" s="125"/>
      <c r="J742" s="125"/>
      <c r="K742" s="125"/>
      <c r="L742" s="125"/>
      <c r="M742" s="125"/>
      <c r="N742" s="125"/>
      <c r="O742" s="125"/>
      <c r="P742" s="125"/>
      <c r="Q742" s="125"/>
      <c r="R742" s="125"/>
      <c r="S742" s="125"/>
      <c r="T742" s="125"/>
      <c r="U742" s="125"/>
      <c r="V742" s="125"/>
      <c r="W742" s="125"/>
      <c r="X742" s="125"/>
      <c r="Y742" s="125"/>
      <c r="Z742" s="125"/>
      <c r="AA742" s="125"/>
      <c r="AB742" s="125"/>
      <c r="AC742" s="125"/>
      <c r="AD742" s="125"/>
      <c r="AE742" s="125"/>
      <c r="AF742" s="125"/>
      <c r="AG742" s="125"/>
      <c r="AH742" s="125"/>
      <c r="AI742" s="125"/>
      <c r="AJ742" s="1"/>
    </row>
    <row r="743" ht="24.0" customHeight="1">
      <c r="A743" s="1"/>
      <c r="B743" s="126"/>
      <c r="C743" s="94"/>
      <c r="D743" s="1"/>
      <c r="E743" s="125"/>
      <c r="F743" s="125"/>
      <c r="G743" s="125"/>
      <c r="H743" s="125"/>
      <c r="I743" s="125"/>
      <c r="J743" s="125"/>
      <c r="K743" s="125"/>
      <c r="L743" s="125"/>
      <c r="M743" s="125"/>
      <c r="N743" s="125"/>
      <c r="O743" s="125"/>
      <c r="P743" s="125"/>
      <c r="Q743" s="125"/>
      <c r="R743" s="125"/>
      <c r="S743" s="125"/>
      <c r="T743" s="125"/>
      <c r="U743" s="125"/>
      <c r="V743" s="125"/>
      <c r="W743" s="125"/>
      <c r="X743" s="125"/>
      <c r="Y743" s="125"/>
      <c r="Z743" s="125"/>
      <c r="AA743" s="125"/>
      <c r="AB743" s="125"/>
      <c r="AC743" s="125"/>
      <c r="AD743" s="125"/>
      <c r="AE743" s="125"/>
      <c r="AF743" s="125"/>
      <c r="AG743" s="125"/>
      <c r="AH743" s="125"/>
      <c r="AI743" s="125"/>
      <c r="AJ743" s="1"/>
    </row>
    <row r="744" ht="24.0" customHeight="1">
      <c r="A744" s="1"/>
      <c r="B744" s="126"/>
      <c r="C744" s="94"/>
      <c r="D744" s="1"/>
      <c r="E744" s="125"/>
      <c r="F744" s="125"/>
      <c r="G744" s="125"/>
      <c r="H744" s="125"/>
      <c r="I744" s="125"/>
      <c r="J744" s="125"/>
      <c r="K744" s="125"/>
      <c r="L744" s="125"/>
      <c r="M744" s="125"/>
      <c r="N744" s="125"/>
      <c r="O744" s="125"/>
      <c r="P744" s="125"/>
      <c r="Q744" s="125"/>
      <c r="R744" s="125"/>
      <c r="S744" s="125"/>
      <c r="T744" s="125"/>
      <c r="U744" s="125"/>
      <c r="V744" s="125"/>
      <c r="W744" s="125"/>
      <c r="X744" s="125"/>
      <c r="Y744" s="125"/>
      <c r="Z744" s="125"/>
      <c r="AA744" s="125"/>
      <c r="AB744" s="125"/>
      <c r="AC744" s="125"/>
      <c r="AD744" s="125"/>
      <c r="AE744" s="125"/>
      <c r="AF744" s="125"/>
      <c r="AG744" s="125"/>
      <c r="AH744" s="125"/>
      <c r="AI744" s="125"/>
      <c r="AJ744" s="1"/>
    </row>
    <row r="745" ht="24.0" customHeight="1">
      <c r="A745" s="1"/>
      <c r="B745" s="126"/>
      <c r="C745" s="94"/>
      <c r="D745" s="1"/>
      <c r="E745" s="125"/>
      <c r="F745" s="125"/>
      <c r="G745" s="125"/>
      <c r="H745" s="125"/>
      <c r="I745" s="125"/>
      <c r="J745" s="125"/>
      <c r="K745" s="125"/>
      <c r="L745" s="125"/>
      <c r="M745" s="125"/>
      <c r="N745" s="125"/>
      <c r="O745" s="125"/>
      <c r="P745" s="125"/>
      <c r="Q745" s="125"/>
      <c r="R745" s="125"/>
      <c r="S745" s="125"/>
      <c r="T745" s="125"/>
      <c r="U745" s="125"/>
      <c r="V745" s="125"/>
      <c r="W745" s="125"/>
      <c r="X745" s="125"/>
      <c r="Y745" s="125"/>
      <c r="Z745" s="125"/>
      <c r="AA745" s="125"/>
      <c r="AB745" s="125"/>
      <c r="AC745" s="125"/>
      <c r="AD745" s="125"/>
      <c r="AE745" s="125"/>
      <c r="AF745" s="125"/>
      <c r="AG745" s="125"/>
      <c r="AH745" s="125"/>
      <c r="AI745" s="125"/>
      <c r="AJ745" s="1"/>
    </row>
    <row r="746" ht="24.0" customHeight="1">
      <c r="A746" s="1"/>
      <c r="B746" s="126"/>
      <c r="C746" s="94"/>
      <c r="D746" s="1"/>
      <c r="E746" s="125"/>
      <c r="F746" s="125"/>
      <c r="G746" s="125"/>
      <c r="H746" s="125"/>
      <c r="I746" s="125"/>
      <c r="J746" s="125"/>
      <c r="K746" s="125"/>
      <c r="L746" s="125"/>
      <c r="M746" s="125"/>
      <c r="N746" s="125"/>
      <c r="O746" s="125"/>
      <c r="P746" s="125"/>
      <c r="Q746" s="125"/>
      <c r="R746" s="125"/>
      <c r="S746" s="125"/>
      <c r="T746" s="125"/>
      <c r="U746" s="125"/>
      <c r="V746" s="125"/>
      <c r="W746" s="125"/>
      <c r="X746" s="125"/>
      <c r="Y746" s="125"/>
      <c r="Z746" s="125"/>
      <c r="AA746" s="125"/>
      <c r="AB746" s="125"/>
      <c r="AC746" s="125"/>
      <c r="AD746" s="125"/>
      <c r="AE746" s="125"/>
      <c r="AF746" s="125"/>
      <c r="AG746" s="125"/>
      <c r="AH746" s="125"/>
      <c r="AI746" s="125"/>
      <c r="AJ746" s="1"/>
    </row>
    <row r="747" ht="24.0" customHeight="1">
      <c r="A747" s="1"/>
      <c r="B747" s="126"/>
      <c r="C747" s="94"/>
      <c r="D747" s="1"/>
      <c r="E747" s="125"/>
      <c r="F747" s="125"/>
      <c r="G747" s="125"/>
      <c r="H747" s="125"/>
      <c r="I747" s="125"/>
      <c r="J747" s="125"/>
      <c r="K747" s="125"/>
      <c r="L747" s="125"/>
      <c r="M747" s="125"/>
      <c r="N747" s="125"/>
      <c r="O747" s="125"/>
      <c r="P747" s="125"/>
      <c r="Q747" s="125"/>
      <c r="R747" s="125"/>
      <c r="S747" s="125"/>
      <c r="T747" s="125"/>
      <c r="U747" s="125"/>
      <c r="V747" s="125"/>
      <c r="W747" s="125"/>
      <c r="X747" s="125"/>
      <c r="Y747" s="125"/>
      <c r="Z747" s="125"/>
      <c r="AA747" s="125"/>
      <c r="AB747" s="125"/>
      <c r="AC747" s="125"/>
      <c r="AD747" s="125"/>
      <c r="AE747" s="125"/>
      <c r="AF747" s="125"/>
      <c r="AG747" s="125"/>
      <c r="AH747" s="125"/>
      <c r="AI747" s="125"/>
      <c r="AJ747" s="1"/>
    </row>
    <row r="748" ht="24.0" customHeight="1">
      <c r="A748" s="1"/>
      <c r="B748" s="126"/>
      <c r="C748" s="94"/>
      <c r="D748" s="1"/>
      <c r="E748" s="125"/>
      <c r="F748" s="125"/>
      <c r="G748" s="125"/>
      <c r="H748" s="125"/>
      <c r="I748" s="125"/>
      <c r="J748" s="125"/>
      <c r="K748" s="125"/>
      <c r="L748" s="125"/>
      <c r="M748" s="125"/>
      <c r="N748" s="125"/>
      <c r="O748" s="125"/>
      <c r="P748" s="125"/>
      <c r="Q748" s="125"/>
      <c r="R748" s="125"/>
      <c r="S748" s="125"/>
      <c r="T748" s="125"/>
      <c r="U748" s="125"/>
      <c r="V748" s="125"/>
      <c r="W748" s="125"/>
      <c r="X748" s="125"/>
      <c r="Y748" s="125"/>
      <c r="Z748" s="125"/>
      <c r="AA748" s="125"/>
      <c r="AB748" s="125"/>
      <c r="AC748" s="125"/>
      <c r="AD748" s="125"/>
      <c r="AE748" s="125"/>
      <c r="AF748" s="125"/>
      <c r="AG748" s="125"/>
      <c r="AH748" s="125"/>
      <c r="AI748" s="125"/>
      <c r="AJ748" s="1"/>
    </row>
    <row r="749" ht="24.0" customHeight="1">
      <c r="A749" s="1"/>
      <c r="B749" s="126"/>
      <c r="C749" s="94"/>
      <c r="D749" s="1"/>
      <c r="E749" s="125"/>
      <c r="F749" s="125"/>
      <c r="G749" s="125"/>
      <c r="H749" s="125"/>
      <c r="I749" s="125"/>
      <c r="J749" s="125"/>
      <c r="K749" s="125"/>
      <c r="L749" s="125"/>
      <c r="M749" s="125"/>
      <c r="N749" s="125"/>
      <c r="O749" s="125"/>
      <c r="P749" s="125"/>
      <c r="Q749" s="125"/>
      <c r="R749" s="125"/>
      <c r="S749" s="125"/>
      <c r="T749" s="125"/>
      <c r="U749" s="125"/>
      <c r="V749" s="125"/>
      <c r="W749" s="125"/>
      <c r="X749" s="125"/>
      <c r="Y749" s="125"/>
      <c r="Z749" s="125"/>
      <c r="AA749" s="125"/>
      <c r="AB749" s="125"/>
      <c r="AC749" s="125"/>
      <c r="AD749" s="125"/>
      <c r="AE749" s="125"/>
      <c r="AF749" s="125"/>
      <c r="AG749" s="125"/>
      <c r="AH749" s="125"/>
      <c r="AI749" s="125"/>
      <c r="AJ749" s="1"/>
    </row>
    <row r="750" ht="24.0" customHeight="1">
      <c r="A750" s="1"/>
      <c r="B750" s="126"/>
      <c r="C750" s="94"/>
      <c r="D750" s="1"/>
      <c r="E750" s="125"/>
      <c r="F750" s="125"/>
      <c r="G750" s="125"/>
      <c r="H750" s="125"/>
      <c r="I750" s="125"/>
      <c r="J750" s="125"/>
      <c r="K750" s="125"/>
      <c r="L750" s="125"/>
      <c r="M750" s="125"/>
      <c r="N750" s="125"/>
      <c r="O750" s="125"/>
      <c r="P750" s="125"/>
      <c r="Q750" s="125"/>
      <c r="R750" s="125"/>
      <c r="S750" s="125"/>
      <c r="T750" s="125"/>
      <c r="U750" s="125"/>
      <c r="V750" s="125"/>
      <c r="W750" s="125"/>
      <c r="X750" s="125"/>
      <c r="Y750" s="125"/>
      <c r="Z750" s="125"/>
      <c r="AA750" s="125"/>
      <c r="AB750" s="125"/>
      <c r="AC750" s="125"/>
      <c r="AD750" s="125"/>
      <c r="AE750" s="125"/>
      <c r="AF750" s="125"/>
      <c r="AG750" s="125"/>
      <c r="AH750" s="125"/>
      <c r="AI750" s="125"/>
      <c r="AJ750" s="1"/>
    </row>
    <row r="751" ht="24.0" customHeight="1">
      <c r="A751" s="1"/>
      <c r="B751" s="126"/>
      <c r="C751" s="94"/>
      <c r="D751" s="1"/>
      <c r="E751" s="125"/>
      <c r="F751" s="125"/>
      <c r="G751" s="125"/>
      <c r="H751" s="125"/>
      <c r="I751" s="125"/>
      <c r="J751" s="125"/>
      <c r="K751" s="125"/>
      <c r="L751" s="125"/>
      <c r="M751" s="125"/>
      <c r="N751" s="125"/>
      <c r="O751" s="125"/>
      <c r="P751" s="125"/>
      <c r="Q751" s="125"/>
      <c r="R751" s="125"/>
      <c r="S751" s="125"/>
      <c r="T751" s="125"/>
      <c r="U751" s="125"/>
      <c r="V751" s="125"/>
      <c r="W751" s="125"/>
      <c r="X751" s="125"/>
      <c r="Y751" s="125"/>
      <c r="Z751" s="125"/>
      <c r="AA751" s="125"/>
      <c r="AB751" s="125"/>
      <c r="AC751" s="125"/>
      <c r="AD751" s="125"/>
      <c r="AE751" s="125"/>
      <c r="AF751" s="125"/>
      <c r="AG751" s="125"/>
      <c r="AH751" s="125"/>
      <c r="AI751" s="125"/>
      <c r="AJ751" s="1"/>
    </row>
    <row r="752" ht="24.0" customHeight="1">
      <c r="A752" s="1"/>
      <c r="B752" s="126"/>
      <c r="C752" s="94"/>
      <c r="D752" s="1"/>
      <c r="E752" s="125"/>
      <c r="F752" s="125"/>
      <c r="G752" s="125"/>
      <c r="H752" s="125"/>
      <c r="I752" s="125"/>
      <c r="J752" s="125"/>
      <c r="K752" s="125"/>
      <c r="L752" s="125"/>
      <c r="M752" s="125"/>
      <c r="N752" s="125"/>
      <c r="O752" s="125"/>
      <c r="P752" s="125"/>
      <c r="Q752" s="125"/>
      <c r="R752" s="125"/>
      <c r="S752" s="125"/>
      <c r="T752" s="125"/>
      <c r="U752" s="125"/>
      <c r="V752" s="125"/>
      <c r="W752" s="125"/>
      <c r="X752" s="125"/>
      <c r="Y752" s="125"/>
      <c r="Z752" s="125"/>
      <c r="AA752" s="125"/>
      <c r="AB752" s="125"/>
      <c r="AC752" s="125"/>
      <c r="AD752" s="125"/>
      <c r="AE752" s="125"/>
      <c r="AF752" s="125"/>
      <c r="AG752" s="125"/>
      <c r="AH752" s="125"/>
      <c r="AI752" s="125"/>
      <c r="AJ752" s="1"/>
    </row>
    <row r="753" ht="24.0" customHeight="1">
      <c r="A753" s="1"/>
      <c r="B753" s="126"/>
      <c r="C753" s="94"/>
      <c r="D753" s="1"/>
      <c r="E753" s="125"/>
      <c r="F753" s="125"/>
      <c r="G753" s="125"/>
      <c r="H753" s="125"/>
      <c r="I753" s="125"/>
      <c r="J753" s="125"/>
      <c r="K753" s="125"/>
      <c r="L753" s="125"/>
      <c r="M753" s="125"/>
      <c r="N753" s="125"/>
      <c r="O753" s="125"/>
      <c r="P753" s="125"/>
      <c r="Q753" s="125"/>
      <c r="R753" s="125"/>
      <c r="S753" s="125"/>
      <c r="T753" s="125"/>
      <c r="U753" s="125"/>
      <c r="V753" s="125"/>
      <c r="W753" s="125"/>
      <c r="X753" s="125"/>
      <c r="Y753" s="125"/>
      <c r="Z753" s="125"/>
      <c r="AA753" s="125"/>
      <c r="AB753" s="125"/>
      <c r="AC753" s="125"/>
      <c r="AD753" s="125"/>
      <c r="AE753" s="125"/>
      <c r="AF753" s="125"/>
      <c r="AG753" s="125"/>
      <c r="AH753" s="125"/>
      <c r="AI753" s="125"/>
      <c r="AJ753" s="1"/>
    </row>
    <row r="754" ht="24.0" customHeight="1">
      <c r="A754" s="1"/>
      <c r="B754" s="126"/>
      <c r="C754" s="94"/>
      <c r="D754" s="1"/>
      <c r="E754" s="125"/>
      <c r="F754" s="125"/>
      <c r="G754" s="125"/>
      <c r="H754" s="125"/>
      <c r="I754" s="125"/>
      <c r="J754" s="125"/>
      <c r="K754" s="125"/>
      <c r="L754" s="125"/>
      <c r="M754" s="125"/>
      <c r="N754" s="125"/>
      <c r="O754" s="125"/>
      <c r="P754" s="125"/>
      <c r="Q754" s="125"/>
      <c r="R754" s="125"/>
      <c r="S754" s="125"/>
      <c r="T754" s="125"/>
      <c r="U754" s="125"/>
      <c r="V754" s="125"/>
      <c r="W754" s="125"/>
      <c r="X754" s="125"/>
      <c r="Y754" s="125"/>
      <c r="Z754" s="125"/>
      <c r="AA754" s="125"/>
      <c r="AB754" s="125"/>
      <c r="AC754" s="125"/>
      <c r="AD754" s="125"/>
      <c r="AE754" s="125"/>
      <c r="AF754" s="125"/>
      <c r="AG754" s="125"/>
      <c r="AH754" s="125"/>
      <c r="AI754" s="125"/>
      <c r="AJ754" s="1"/>
    </row>
    <row r="755" ht="24.0" customHeight="1">
      <c r="A755" s="1"/>
      <c r="B755" s="126"/>
      <c r="C755" s="94"/>
      <c r="D755" s="1"/>
      <c r="E755" s="125"/>
      <c r="F755" s="125"/>
      <c r="G755" s="125"/>
      <c r="H755" s="125"/>
      <c r="I755" s="125"/>
      <c r="J755" s="125"/>
      <c r="K755" s="125"/>
      <c r="L755" s="125"/>
      <c r="M755" s="125"/>
      <c r="N755" s="125"/>
      <c r="O755" s="125"/>
      <c r="P755" s="125"/>
      <c r="Q755" s="125"/>
      <c r="R755" s="125"/>
      <c r="S755" s="125"/>
      <c r="T755" s="125"/>
      <c r="U755" s="125"/>
      <c r="V755" s="125"/>
      <c r="W755" s="125"/>
      <c r="X755" s="125"/>
      <c r="Y755" s="125"/>
      <c r="Z755" s="125"/>
      <c r="AA755" s="125"/>
      <c r="AB755" s="125"/>
      <c r="AC755" s="125"/>
      <c r="AD755" s="125"/>
      <c r="AE755" s="125"/>
      <c r="AF755" s="125"/>
      <c r="AG755" s="125"/>
      <c r="AH755" s="125"/>
      <c r="AI755" s="125"/>
      <c r="AJ755" s="1"/>
    </row>
    <row r="756" ht="24.0" customHeight="1">
      <c r="A756" s="1"/>
      <c r="B756" s="126"/>
      <c r="C756" s="94"/>
      <c r="D756" s="1"/>
      <c r="E756" s="125"/>
      <c r="F756" s="125"/>
      <c r="G756" s="125"/>
      <c r="H756" s="125"/>
      <c r="I756" s="125"/>
      <c r="J756" s="125"/>
      <c r="K756" s="125"/>
      <c r="L756" s="125"/>
      <c r="M756" s="125"/>
      <c r="N756" s="125"/>
      <c r="O756" s="125"/>
      <c r="P756" s="125"/>
      <c r="Q756" s="125"/>
      <c r="R756" s="125"/>
      <c r="S756" s="125"/>
      <c r="T756" s="125"/>
      <c r="U756" s="125"/>
      <c r="V756" s="125"/>
      <c r="W756" s="125"/>
      <c r="X756" s="125"/>
      <c r="Y756" s="125"/>
      <c r="Z756" s="125"/>
      <c r="AA756" s="125"/>
      <c r="AB756" s="125"/>
      <c r="AC756" s="125"/>
      <c r="AD756" s="125"/>
      <c r="AE756" s="125"/>
      <c r="AF756" s="125"/>
      <c r="AG756" s="125"/>
      <c r="AH756" s="125"/>
      <c r="AI756" s="125"/>
      <c r="AJ756" s="1"/>
    </row>
    <row r="757" ht="24.0" customHeight="1">
      <c r="A757" s="1"/>
      <c r="B757" s="126"/>
      <c r="C757" s="94"/>
      <c r="D757" s="1"/>
      <c r="E757" s="125"/>
      <c r="F757" s="125"/>
      <c r="G757" s="125"/>
      <c r="H757" s="125"/>
      <c r="I757" s="125"/>
      <c r="J757" s="125"/>
      <c r="K757" s="125"/>
      <c r="L757" s="125"/>
      <c r="M757" s="125"/>
      <c r="N757" s="125"/>
      <c r="O757" s="125"/>
      <c r="P757" s="125"/>
      <c r="Q757" s="125"/>
      <c r="R757" s="125"/>
      <c r="S757" s="125"/>
      <c r="T757" s="125"/>
      <c r="U757" s="125"/>
      <c r="V757" s="125"/>
      <c r="W757" s="125"/>
      <c r="X757" s="125"/>
      <c r="Y757" s="125"/>
      <c r="Z757" s="125"/>
      <c r="AA757" s="125"/>
      <c r="AB757" s="125"/>
      <c r="AC757" s="125"/>
      <c r="AD757" s="125"/>
      <c r="AE757" s="125"/>
      <c r="AF757" s="125"/>
      <c r="AG757" s="125"/>
      <c r="AH757" s="125"/>
      <c r="AI757" s="125"/>
      <c r="AJ757" s="1"/>
    </row>
    <row r="758" ht="24.0" customHeight="1">
      <c r="A758" s="1"/>
      <c r="B758" s="126"/>
      <c r="C758" s="94"/>
      <c r="D758" s="1"/>
      <c r="E758" s="125"/>
      <c r="F758" s="125"/>
      <c r="G758" s="125"/>
      <c r="H758" s="125"/>
      <c r="I758" s="125"/>
      <c r="J758" s="125"/>
      <c r="K758" s="125"/>
      <c r="L758" s="125"/>
      <c r="M758" s="125"/>
      <c r="N758" s="125"/>
      <c r="O758" s="125"/>
      <c r="P758" s="125"/>
      <c r="Q758" s="125"/>
      <c r="R758" s="125"/>
      <c r="S758" s="125"/>
      <c r="T758" s="125"/>
      <c r="U758" s="125"/>
      <c r="V758" s="125"/>
      <c r="W758" s="125"/>
      <c r="X758" s="125"/>
      <c r="Y758" s="125"/>
      <c r="Z758" s="125"/>
      <c r="AA758" s="125"/>
      <c r="AB758" s="125"/>
      <c r="AC758" s="125"/>
      <c r="AD758" s="125"/>
      <c r="AE758" s="125"/>
      <c r="AF758" s="125"/>
      <c r="AG758" s="125"/>
      <c r="AH758" s="125"/>
      <c r="AI758" s="125"/>
      <c r="AJ758" s="1"/>
    </row>
    <row r="759" ht="24.0" customHeight="1">
      <c r="A759" s="1"/>
      <c r="B759" s="126"/>
      <c r="C759" s="94"/>
      <c r="D759" s="1"/>
      <c r="E759" s="125"/>
      <c r="F759" s="125"/>
      <c r="G759" s="125"/>
      <c r="H759" s="125"/>
      <c r="I759" s="125"/>
      <c r="J759" s="125"/>
      <c r="K759" s="125"/>
      <c r="L759" s="125"/>
      <c r="M759" s="125"/>
      <c r="N759" s="125"/>
      <c r="O759" s="125"/>
      <c r="P759" s="125"/>
      <c r="Q759" s="125"/>
      <c r="R759" s="125"/>
      <c r="S759" s="125"/>
      <c r="T759" s="125"/>
      <c r="U759" s="125"/>
      <c r="V759" s="125"/>
      <c r="W759" s="125"/>
      <c r="X759" s="125"/>
      <c r="Y759" s="125"/>
      <c r="Z759" s="125"/>
      <c r="AA759" s="125"/>
      <c r="AB759" s="125"/>
      <c r="AC759" s="125"/>
      <c r="AD759" s="125"/>
      <c r="AE759" s="125"/>
      <c r="AF759" s="125"/>
      <c r="AG759" s="125"/>
      <c r="AH759" s="125"/>
      <c r="AI759" s="125"/>
      <c r="AJ759" s="1"/>
    </row>
    <row r="760" ht="24.0" customHeight="1">
      <c r="A760" s="1"/>
      <c r="B760" s="126"/>
      <c r="C760" s="94"/>
      <c r="D760" s="1"/>
      <c r="E760" s="125"/>
      <c r="F760" s="125"/>
      <c r="G760" s="125"/>
      <c r="H760" s="125"/>
      <c r="I760" s="125"/>
      <c r="J760" s="125"/>
      <c r="K760" s="125"/>
      <c r="L760" s="125"/>
      <c r="M760" s="125"/>
      <c r="N760" s="125"/>
      <c r="O760" s="125"/>
      <c r="P760" s="125"/>
      <c r="Q760" s="125"/>
      <c r="R760" s="125"/>
      <c r="S760" s="125"/>
      <c r="T760" s="125"/>
      <c r="U760" s="125"/>
      <c r="V760" s="125"/>
      <c r="W760" s="125"/>
      <c r="X760" s="125"/>
      <c r="Y760" s="125"/>
      <c r="Z760" s="125"/>
      <c r="AA760" s="125"/>
      <c r="AB760" s="125"/>
      <c r="AC760" s="125"/>
      <c r="AD760" s="125"/>
      <c r="AE760" s="125"/>
      <c r="AF760" s="125"/>
      <c r="AG760" s="125"/>
      <c r="AH760" s="125"/>
      <c r="AI760" s="125"/>
      <c r="AJ760" s="1"/>
    </row>
    <row r="761" ht="24.0" customHeight="1">
      <c r="A761" s="1"/>
      <c r="B761" s="126"/>
      <c r="C761" s="94"/>
      <c r="D761" s="1"/>
      <c r="E761" s="125"/>
      <c r="F761" s="125"/>
      <c r="G761" s="125"/>
      <c r="H761" s="125"/>
      <c r="I761" s="125"/>
      <c r="J761" s="125"/>
      <c r="K761" s="125"/>
      <c r="L761" s="125"/>
      <c r="M761" s="125"/>
      <c r="N761" s="125"/>
      <c r="O761" s="125"/>
      <c r="P761" s="125"/>
      <c r="Q761" s="125"/>
      <c r="R761" s="125"/>
      <c r="S761" s="125"/>
      <c r="T761" s="125"/>
      <c r="U761" s="125"/>
      <c r="V761" s="125"/>
      <c r="W761" s="125"/>
      <c r="X761" s="125"/>
      <c r="Y761" s="125"/>
      <c r="Z761" s="125"/>
      <c r="AA761" s="125"/>
      <c r="AB761" s="125"/>
      <c r="AC761" s="125"/>
      <c r="AD761" s="125"/>
      <c r="AE761" s="125"/>
      <c r="AF761" s="125"/>
      <c r="AG761" s="125"/>
      <c r="AH761" s="125"/>
      <c r="AI761" s="125"/>
      <c r="AJ761" s="1"/>
    </row>
    <row r="762" ht="24.0" customHeight="1">
      <c r="A762" s="1"/>
      <c r="B762" s="126"/>
      <c r="C762" s="94"/>
      <c r="D762" s="1"/>
      <c r="E762" s="125"/>
      <c r="F762" s="125"/>
      <c r="G762" s="125"/>
      <c r="H762" s="125"/>
      <c r="I762" s="125"/>
      <c r="J762" s="125"/>
      <c r="K762" s="125"/>
      <c r="L762" s="125"/>
      <c r="M762" s="125"/>
      <c r="N762" s="125"/>
      <c r="O762" s="125"/>
      <c r="P762" s="125"/>
      <c r="Q762" s="125"/>
      <c r="R762" s="125"/>
      <c r="S762" s="125"/>
      <c r="T762" s="125"/>
      <c r="U762" s="125"/>
      <c r="V762" s="125"/>
      <c r="W762" s="125"/>
      <c r="X762" s="125"/>
      <c r="Y762" s="125"/>
      <c r="Z762" s="125"/>
      <c r="AA762" s="125"/>
      <c r="AB762" s="125"/>
      <c r="AC762" s="125"/>
      <c r="AD762" s="125"/>
      <c r="AE762" s="125"/>
      <c r="AF762" s="125"/>
      <c r="AG762" s="125"/>
      <c r="AH762" s="125"/>
      <c r="AI762" s="125"/>
      <c r="AJ762" s="1"/>
    </row>
    <row r="763" ht="24.0" customHeight="1">
      <c r="A763" s="1"/>
      <c r="B763" s="126"/>
      <c r="C763" s="94"/>
      <c r="D763" s="1"/>
      <c r="E763" s="125"/>
      <c r="F763" s="125"/>
      <c r="G763" s="125"/>
      <c r="H763" s="125"/>
      <c r="I763" s="125"/>
      <c r="J763" s="125"/>
      <c r="K763" s="125"/>
      <c r="L763" s="125"/>
      <c r="M763" s="125"/>
      <c r="N763" s="125"/>
      <c r="O763" s="125"/>
      <c r="P763" s="125"/>
      <c r="Q763" s="125"/>
      <c r="R763" s="125"/>
      <c r="S763" s="125"/>
      <c r="T763" s="125"/>
      <c r="U763" s="125"/>
      <c r="V763" s="125"/>
      <c r="W763" s="125"/>
      <c r="X763" s="125"/>
      <c r="Y763" s="125"/>
      <c r="Z763" s="125"/>
      <c r="AA763" s="125"/>
      <c r="AB763" s="125"/>
      <c r="AC763" s="125"/>
      <c r="AD763" s="125"/>
      <c r="AE763" s="125"/>
      <c r="AF763" s="125"/>
      <c r="AG763" s="125"/>
      <c r="AH763" s="125"/>
      <c r="AI763" s="125"/>
      <c r="AJ763" s="1"/>
    </row>
    <row r="764" ht="24.0" customHeight="1">
      <c r="A764" s="1"/>
      <c r="B764" s="126"/>
      <c r="C764" s="94"/>
      <c r="D764" s="1"/>
      <c r="E764" s="125"/>
      <c r="F764" s="125"/>
      <c r="G764" s="125"/>
      <c r="H764" s="125"/>
      <c r="I764" s="125"/>
      <c r="J764" s="125"/>
      <c r="K764" s="125"/>
      <c r="L764" s="125"/>
      <c r="M764" s="125"/>
      <c r="N764" s="125"/>
      <c r="O764" s="125"/>
      <c r="P764" s="125"/>
      <c r="Q764" s="125"/>
      <c r="R764" s="125"/>
      <c r="S764" s="125"/>
      <c r="T764" s="125"/>
      <c r="U764" s="125"/>
      <c r="V764" s="125"/>
      <c r="W764" s="125"/>
      <c r="X764" s="125"/>
      <c r="Y764" s="125"/>
      <c r="Z764" s="125"/>
      <c r="AA764" s="125"/>
      <c r="AB764" s="125"/>
      <c r="AC764" s="125"/>
      <c r="AD764" s="125"/>
      <c r="AE764" s="125"/>
      <c r="AF764" s="125"/>
      <c r="AG764" s="125"/>
      <c r="AH764" s="125"/>
      <c r="AI764" s="125"/>
      <c r="AJ764" s="1"/>
    </row>
    <row r="765" ht="24.0" customHeight="1">
      <c r="A765" s="1"/>
      <c r="B765" s="126"/>
      <c r="C765" s="94"/>
      <c r="D765" s="1"/>
      <c r="E765" s="125"/>
      <c r="F765" s="125"/>
      <c r="G765" s="125"/>
      <c r="H765" s="125"/>
      <c r="I765" s="125"/>
      <c r="J765" s="125"/>
      <c r="K765" s="125"/>
      <c r="L765" s="125"/>
      <c r="M765" s="125"/>
      <c r="N765" s="125"/>
      <c r="O765" s="125"/>
      <c r="P765" s="125"/>
      <c r="Q765" s="125"/>
      <c r="R765" s="125"/>
      <c r="S765" s="125"/>
      <c r="T765" s="125"/>
      <c r="U765" s="125"/>
      <c r="V765" s="125"/>
      <c r="W765" s="125"/>
      <c r="X765" s="125"/>
      <c r="Y765" s="125"/>
      <c r="Z765" s="125"/>
      <c r="AA765" s="125"/>
      <c r="AB765" s="125"/>
      <c r="AC765" s="125"/>
      <c r="AD765" s="125"/>
      <c r="AE765" s="125"/>
      <c r="AF765" s="125"/>
      <c r="AG765" s="125"/>
      <c r="AH765" s="125"/>
      <c r="AI765" s="125"/>
      <c r="AJ765" s="1"/>
    </row>
    <row r="766" ht="24.0" customHeight="1">
      <c r="A766" s="1"/>
      <c r="B766" s="126"/>
      <c r="C766" s="94"/>
      <c r="D766" s="1"/>
      <c r="E766" s="125"/>
      <c r="F766" s="125"/>
      <c r="G766" s="125"/>
      <c r="H766" s="125"/>
      <c r="I766" s="125"/>
      <c r="J766" s="125"/>
      <c r="K766" s="125"/>
      <c r="L766" s="125"/>
      <c r="M766" s="125"/>
      <c r="N766" s="125"/>
      <c r="O766" s="125"/>
      <c r="P766" s="125"/>
      <c r="Q766" s="125"/>
      <c r="R766" s="125"/>
      <c r="S766" s="125"/>
      <c r="T766" s="125"/>
      <c r="U766" s="125"/>
      <c r="V766" s="125"/>
      <c r="W766" s="125"/>
      <c r="X766" s="125"/>
      <c r="Y766" s="125"/>
      <c r="Z766" s="125"/>
      <c r="AA766" s="125"/>
      <c r="AB766" s="125"/>
      <c r="AC766" s="125"/>
      <c r="AD766" s="125"/>
      <c r="AE766" s="125"/>
      <c r="AF766" s="125"/>
      <c r="AG766" s="125"/>
      <c r="AH766" s="125"/>
      <c r="AI766" s="125"/>
      <c r="AJ766" s="1"/>
    </row>
    <row r="767" ht="24.0" customHeight="1">
      <c r="A767" s="1"/>
      <c r="B767" s="126"/>
      <c r="C767" s="94"/>
      <c r="D767" s="1"/>
      <c r="E767" s="125"/>
      <c r="F767" s="125"/>
      <c r="G767" s="125"/>
      <c r="H767" s="125"/>
      <c r="I767" s="125"/>
      <c r="J767" s="125"/>
      <c r="K767" s="125"/>
      <c r="L767" s="125"/>
      <c r="M767" s="125"/>
      <c r="N767" s="125"/>
      <c r="O767" s="125"/>
      <c r="P767" s="125"/>
      <c r="Q767" s="125"/>
      <c r="R767" s="125"/>
      <c r="S767" s="125"/>
      <c r="T767" s="125"/>
      <c r="U767" s="125"/>
      <c r="V767" s="125"/>
      <c r="W767" s="125"/>
      <c r="X767" s="125"/>
      <c r="Y767" s="125"/>
      <c r="Z767" s="125"/>
      <c r="AA767" s="125"/>
      <c r="AB767" s="125"/>
      <c r="AC767" s="125"/>
      <c r="AD767" s="125"/>
      <c r="AE767" s="125"/>
      <c r="AF767" s="125"/>
      <c r="AG767" s="125"/>
      <c r="AH767" s="125"/>
      <c r="AI767" s="125"/>
      <c r="AJ767" s="1"/>
    </row>
    <row r="768" ht="24.0" customHeight="1">
      <c r="A768" s="1"/>
      <c r="B768" s="126"/>
      <c r="C768" s="94"/>
      <c r="D768" s="1"/>
      <c r="E768" s="125"/>
      <c r="F768" s="125"/>
      <c r="G768" s="125"/>
      <c r="H768" s="125"/>
      <c r="I768" s="125"/>
      <c r="J768" s="125"/>
      <c r="K768" s="125"/>
      <c r="L768" s="125"/>
      <c r="M768" s="125"/>
      <c r="N768" s="125"/>
      <c r="O768" s="125"/>
      <c r="P768" s="125"/>
      <c r="Q768" s="125"/>
      <c r="R768" s="125"/>
      <c r="S768" s="125"/>
      <c r="T768" s="125"/>
      <c r="U768" s="125"/>
      <c r="V768" s="125"/>
      <c r="W768" s="125"/>
      <c r="X768" s="125"/>
      <c r="Y768" s="125"/>
      <c r="Z768" s="125"/>
      <c r="AA768" s="125"/>
      <c r="AB768" s="125"/>
      <c r="AC768" s="125"/>
      <c r="AD768" s="125"/>
      <c r="AE768" s="125"/>
      <c r="AF768" s="125"/>
      <c r="AG768" s="125"/>
      <c r="AH768" s="125"/>
      <c r="AI768" s="125"/>
      <c r="AJ768" s="1"/>
    </row>
    <row r="769" ht="24.0" customHeight="1">
      <c r="A769" s="1"/>
      <c r="B769" s="126"/>
      <c r="C769" s="94"/>
      <c r="D769" s="1"/>
      <c r="E769" s="125"/>
      <c r="F769" s="125"/>
      <c r="G769" s="125"/>
      <c r="H769" s="125"/>
      <c r="I769" s="125"/>
      <c r="J769" s="125"/>
      <c r="K769" s="125"/>
      <c r="L769" s="125"/>
      <c r="M769" s="125"/>
      <c r="N769" s="125"/>
      <c r="O769" s="125"/>
      <c r="P769" s="125"/>
      <c r="Q769" s="125"/>
      <c r="R769" s="125"/>
      <c r="S769" s="125"/>
      <c r="T769" s="125"/>
      <c r="U769" s="125"/>
      <c r="V769" s="125"/>
      <c r="W769" s="125"/>
      <c r="X769" s="125"/>
      <c r="Y769" s="125"/>
      <c r="Z769" s="125"/>
      <c r="AA769" s="125"/>
      <c r="AB769" s="125"/>
      <c r="AC769" s="125"/>
      <c r="AD769" s="125"/>
      <c r="AE769" s="125"/>
      <c r="AF769" s="125"/>
      <c r="AG769" s="125"/>
      <c r="AH769" s="125"/>
      <c r="AI769" s="125"/>
      <c r="AJ769" s="1"/>
    </row>
    <row r="770" ht="24.0" customHeight="1">
      <c r="A770" s="1"/>
      <c r="B770" s="126"/>
      <c r="C770" s="94"/>
      <c r="D770" s="1"/>
      <c r="E770" s="125"/>
      <c r="F770" s="125"/>
      <c r="G770" s="125"/>
      <c r="H770" s="125"/>
      <c r="I770" s="125"/>
      <c r="J770" s="125"/>
      <c r="K770" s="125"/>
      <c r="L770" s="125"/>
      <c r="M770" s="125"/>
      <c r="N770" s="125"/>
      <c r="O770" s="125"/>
      <c r="P770" s="125"/>
      <c r="Q770" s="125"/>
      <c r="R770" s="125"/>
      <c r="S770" s="125"/>
      <c r="T770" s="125"/>
      <c r="U770" s="125"/>
      <c r="V770" s="125"/>
      <c r="W770" s="125"/>
      <c r="X770" s="125"/>
      <c r="Y770" s="125"/>
      <c r="Z770" s="125"/>
      <c r="AA770" s="125"/>
      <c r="AB770" s="125"/>
      <c r="AC770" s="125"/>
      <c r="AD770" s="125"/>
      <c r="AE770" s="125"/>
      <c r="AF770" s="125"/>
      <c r="AG770" s="125"/>
      <c r="AH770" s="125"/>
      <c r="AI770" s="125"/>
      <c r="AJ770" s="1"/>
    </row>
    <row r="771" ht="24.0" customHeight="1">
      <c r="A771" s="1"/>
      <c r="B771" s="126"/>
      <c r="C771" s="94"/>
      <c r="D771" s="1"/>
      <c r="E771" s="125"/>
      <c r="F771" s="125"/>
      <c r="G771" s="125"/>
      <c r="H771" s="125"/>
      <c r="I771" s="125"/>
      <c r="J771" s="125"/>
      <c r="K771" s="125"/>
      <c r="L771" s="125"/>
      <c r="M771" s="125"/>
      <c r="N771" s="125"/>
      <c r="O771" s="125"/>
      <c r="P771" s="125"/>
      <c r="Q771" s="125"/>
      <c r="R771" s="125"/>
      <c r="S771" s="125"/>
      <c r="T771" s="125"/>
      <c r="U771" s="125"/>
      <c r="V771" s="125"/>
      <c r="W771" s="125"/>
      <c r="X771" s="125"/>
      <c r="Y771" s="125"/>
      <c r="Z771" s="125"/>
      <c r="AA771" s="125"/>
      <c r="AB771" s="125"/>
      <c r="AC771" s="125"/>
      <c r="AD771" s="125"/>
      <c r="AE771" s="125"/>
      <c r="AF771" s="125"/>
      <c r="AG771" s="125"/>
      <c r="AH771" s="125"/>
      <c r="AI771" s="125"/>
      <c r="AJ771" s="1"/>
    </row>
    <row r="772" ht="24.0" customHeight="1">
      <c r="A772" s="1"/>
      <c r="B772" s="126"/>
      <c r="C772" s="94"/>
      <c r="D772" s="1"/>
      <c r="E772" s="125"/>
      <c r="F772" s="125"/>
      <c r="G772" s="125"/>
      <c r="H772" s="125"/>
      <c r="I772" s="125"/>
      <c r="J772" s="125"/>
      <c r="K772" s="125"/>
      <c r="L772" s="125"/>
      <c r="M772" s="125"/>
      <c r="N772" s="125"/>
      <c r="O772" s="125"/>
      <c r="P772" s="125"/>
      <c r="Q772" s="125"/>
      <c r="R772" s="125"/>
      <c r="S772" s="125"/>
      <c r="T772" s="125"/>
      <c r="U772" s="125"/>
      <c r="V772" s="125"/>
      <c r="W772" s="125"/>
      <c r="X772" s="125"/>
      <c r="Y772" s="125"/>
      <c r="Z772" s="125"/>
      <c r="AA772" s="125"/>
      <c r="AB772" s="125"/>
      <c r="AC772" s="125"/>
      <c r="AD772" s="125"/>
      <c r="AE772" s="125"/>
      <c r="AF772" s="125"/>
      <c r="AG772" s="125"/>
      <c r="AH772" s="125"/>
      <c r="AI772" s="125"/>
      <c r="AJ772" s="1"/>
    </row>
    <row r="773" ht="24.0" customHeight="1">
      <c r="A773" s="1"/>
      <c r="B773" s="126"/>
      <c r="C773" s="94"/>
      <c r="D773" s="1"/>
      <c r="E773" s="125"/>
      <c r="F773" s="125"/>
      <c r="G773" s="125"/>
      <c r="H773" s="125"/>
      <c r="I773" s="125"/>
      <c r="J773" s="125"/>
      <c r="K773" s="125"/>
      <c r="L773" s="125"/>
      <c r="M773" s="125"/>
      <c r="N773" s="125"/>
      <c r="O773" s="125"/>
      <c r="P773" s="125"/>
      <c r="Q773" s="125"/>
      <c r="R773" s="125"/>
      <c r="S773" s="125"/>
      <c r="T773" s="125"/>
      <c r="U773" s="125"/>
      <c r="V773" s="125"/>
      <c r="W773" s="125"/>
      <c r="X773" s="125"/>
      <c r="Y773" s="125"/>
      <c r="Z773" s="125"/>
      <c r="AA773" s="125"/>
      <c r="AB773" s="125"/>
      <c r="AC773" s="125"/>
      <c r="AD773" s="125"/>
      <c r="AE773" s="125"/>
      <c r="AF773" s="125"/>
      <c r="AG773" s="125"/>
      <c r="AH773" s="125"/>
      <c r="AI773" s="125"/>
      <c r="AJ773" s="1"/>
    </row>
    <row r="774" ht="24.0" customHeight="1">
      <c r="A774" s="1"/>
      <c r="B774" s="126"/>
      <c r="C774" s="94"/>
      <c r="D774" s="1"/>
      <c r="E774" s="125"/>
      <c r="F774" s="125"/>
      <c r="G774" s="125"/>
      <c r="H774" s="125"/>
      <c r="I774" s="125"/>
      <c r="J774" s="125"/>
      <c r="K774" s="125"/>
      <c r="L774" s="125"/>
      <c r="M774" s="125"/>
      <c r="N774" s="125"/>
      <c r="O774" s="125"/>
      <c r="P774" s="125"/>
      <c r="Q774" s="125"/>
      <c r="R774" s="125"/>
      <c r="S774" s="125"/>
      <c r="T774" s="125"/>
      <c r="U774" s="125"/>
      <c r="V774" s="125"/>
      <c r="W774" s="125"/>
      <c r="X774" s="125"/>
      <c r="Y774" s="125"/>
      <c r="Z774" s="125"/>
      <c r="AA774" s="125"/>
      <c r="AB774" s="125"/>
      <c r="AC774" s="125"/>
      <c r="AD774" s="125"/>
      <c r="AE774" s="125"/>
      <c r="AF774" s="125"/>
      <c r="AG774" s="125"/>
      <c r="AH774" s="125"/>
      <c r="AI774" s="125"/>
      <c r="AJ774" s="1"/>
    </row>
    <row r="775" ht="24.0" customHeight="1">
      <c r="A775" s="1"/>
      <c r="B775" s="126"/>
      <c r="C775" s="94"/>
      <c r="D775" s="1"/>
      <c r="E775" s="125"/>
      <c r="F775" s="125"/>
      <c r="G775" s="125"/>
      <c r="H775" s="125"/>
      <c r="I775" s="125"/>
      <c r="J775" s="125"/>
      <c r="K775" s="125"/>
      <c r="L775" s="125"/>
      <c r="M775" s="125"/>
      <c r="N775" s="125"/>
      <c r="O775" s="125"/>
      <c r="P775" s="125"/>
      <c r="Q775" s="125"/>
      <c r="R775" s="125"/>
      <c r="S775" s="125"/>
      <c r="T775" s="125"/>
      <c r="U775" s="125"/>
      <c r="V775" s="125"/>
      <c r="W775" s="125"/>
      <c r="X775" s="125"/>
      <c r="Y775" s="125"/>
      <c r="Z775" s="125"/>
      <c r="AA775" s="125"/>
      <c r="AB775" s="125"/>
      <c r="AC775" s="125"/>
      <c r="AD775" s="125"/>
      <c r="AE775" s="125"/>
      <c r="AF775" s="125"/>
      <c r="AG775" s="125"/>
      <c r="AH775" s="125"/>
      <c r="AI775" s="125"/>
      <c r="AJ775" s="1"/>
    </row>
    <row r="776" ht="24.0" customHeight="1">
      <c r="A776" s="1"/>
      <c r="B776" s="126"/>
      <c r="C776" s="94"/>
      <c r="D776" s="1"/>
      <c r="E776" s="125"/>
      <c r="F776" s="125"/>
      <c r="G776" s="125"/>
      <c r="H776" s="125"/>
      <c r="I776" s="125"/>
      <c r="J776" s="125"/>
      <c r="K776" s="125"/>
      <c r="L776" s="125"/>
      <c r="M776" s="125"/>
      <c r="N776" s="125"/>
      <c r="O776" s="125"/>
      <c r="P776" s="125"/>
      <c r="Q776" s="125"/>
      <c r="R776" s="125"/>
      <c r="S776" s="125"/>
      <c r="T776" s="125"/>
      <c r="U776" s="125"/>
      <c r="V776" s="125"/>
      <c r="W776" s="125"/>
      <c r="X776" s="125"/>
      <c r="Y776" s="125"/>
      <c r="Z776" s="125"/>
      <c r="AA776" s="125"/>
      <c r="AB776" s="125"/>
      <c r="AC776" s="125"/>
      <c r="AD776" s="125"/>
      <c r="AE776" s="125"/>
      <c r="AF776" s="125"/>
      <c r="AG776" s="125"/>
      <c r="AH776" s="125"/>
      <c r="AI776" s="125"/>
      <c r="AJ776" s="1"/>
    </row>
    <row r="777" ht="24.0" customHeight="1">
      <c r="A777" s="1"/>
      <c r="B777" s="126"/>
      <c r="C777" s="94"/>
      <c r="D777" s="1"/>
      <c r="E777" s="125"/>
      <c r="F777" s="125"/>
      <c r="G777" s="125"/>
      <c r="H777" s="125"/>
      <c r="I777" s="125"/>
      <c r="J777" s="125"/>
      <c r="K777" s="125"/>
      <c r="L777" s="125"/>
      <c r="M777" s="125"/>
      <c r="N777" s="125"/>
      <c r="O777" s="125"/>
      <c r="P777" s="125"/>
      <c r="Q777" s="125"/>
      <c r="R777" s="125"/>
      <c r="S777" s="125"/>
      <c r="T777" s="125"/>
      <c r="U777" s="125"/>
      <c r="V777" s="125"/>
      <c r="W777" s="125"/>
      <c r="X777" s="125"/>
      <c r="Y777" s="125"/>
      <c r="Z777" s="125"/>
      <c r="AA777" s="125"/>
      <c r="AB777" s="125"/>
      <c r="AC777" s="125"/>
      <c r="AD777" s="125"/>
      <c r="AE777" s="125"/>
      <c r="AF777" s="125"/>
      <c r="AG777" s="125"/>
      <c r="AH777" s="125"/>
      <c r="AI777" s="125"/>
      <c r="AJ777" s="1"/>
    </row>
    <row r="778" ht="24.0" customHeight="1">
      <c r="A778" s="1"/>
      <c r="B778" s="126"/>
      <c r="C778" s="94"/>
      <c r="D778" s="1"/>
      <c r="E778" s="125"/>
      <c r="F778" s="125"/>
      <c r="G778" s="125"/>
      <c r="H778" s="125"/>
      <c r="I778" s="125"/>
      <c r="J778" s="125"/>
      <c r="K778" s="125"/>
      <c r="L778" s="125"/>
      <c r="M778" s="125"/>
      <c r="N778" s="125"/>
      <c r="O778" s="125"/>
      <c r="P778" s="125"/>
      <c r="Q778" s="125"/>
      <c r="R778" s="125"/>
      <c r="S778" s="125"/>
      <c r="T778" s="125"/>
      <c r="U778" s="125"/>
      <c r="V778" s="125"/>
      <c r="W778" s="125"/>
      <c r="X778" s="125"/>
      <c r="Y778" s="125"/>
      <c r="Z778" s="125"/>
      <c r="AA778" s="125"/>
      <c r="AB778" s="125"/>
      <c r="AC778" s="125"/>
      <c r="AD778" s="125"/>
      <c r="AE778" s="125"/>
      <c r="AF778" s="125"/>
      <c r="AG778" s="125"/>
      <c r="AH778" s="125"/>
      <c r="AI778" s="125"/>
      <c r="AJ778" s="1"/>
    </row>
    <row r="779" ht="24.0" customHeight="1">
      <c r="A779" s="1"/>
      <c r="B779" s="126"/>
      <c r="C779" s="94"/>
      <c r="D779" s="1"/>
      <c r="E779" s="125"/>
      <c r="F779" s="125"/>
      <c r="G779" s="125"/>
      <c r="H779" s="125"/>
      <c r="I779" s="125"/>
      <c r="J779" s="125"/>
      <c r="K779" s="125"/>
      <c r="L779" s="125"/>
      <c r="M779" s="125"/>
      <c r="N779" s="125"/>
      <c r="O779" s="125"/>
      <c r="P779" s="125"/>
      <c r="Q779" s="125"/>
      <c r="R779" s="125"/>
      <c r="S779" s="125"/>
      <c r="T779" s="125"/>
      <c r="U779" s="125"/>
      <c r="V779" s="125"/>
      <c r="W779" s="125"/>
      <c r="X779" s="125"/>
      <c r="Y779" s="125"/>
      <c r="Z779" s="125"/>
      <c r="AA779" s="125"/>
      <c r="AB779" s="125"/>
      <c r="AC779" s="125"/>
      <c r="AD779" s="125"/>
      <c r="AE779" s="125"/>
      <c r="AF779" s="125"/>
      <c r="AG779" s="125"/>
      <c r="AH779" s="125"/>
      <c r="AI779" s="125"/>
      <c r="AJ779" s="1"/>
    </row>
    <row r="780" ht="24.0" customHeight="1">
      <c r="A780" s="1"/>
      <c r="B780" s="126"/>
      <c r="C780" s="94"/>
      <c r="D780" s="1"/>
      <c r="E780" s="125"/>
      <c r="F780" s="125"/>
      <c r="G780" s="125"/>
      <c r="H780" s="125"/>
      <c r="I780" s="125"/>
      <c r="J780" s="125"/>
      <c r="K780" s="125"/>
      <c r="L780" s="125"/>
      <c r="M780" s="125"/>
      <c r="N780" s="125"/>
      <c r="O780" s="125"/>
      <c r="P780" s="125"/>
      <c r="Q780" s="125"/>
      <c r="R780" s="125"/>
      <c r="S780" s="125"/>
      <c r="T780" s="125"/>
      <c r="U780" s="125"/>
      <c r="V780" s="125"/>
      <c r="W780" s="125"/>
      <c r="X780" s="125"/>
      <c r="Y780" s="125"/>
      <c r="Z780" s="125"/>
      <c r="AA780" s="125"/>
      <c r="AB780" s="125"/>
      <c r="AC780" s="125"/>
      <c r="AD780" s="125"/>
      <c r="AE780" s="125"/>
      <c r="AF780" s="125"/>
      <c r="AG780" s="125"/>
      <c r="AH780" s="125"/>
      <c r="AI780" s="125"/>
      <c r="AJ780" s="1"/>
    </row>
    <row r="781" ht="24.0" customHeight="1">
      <c r="A781" s="1"/>
      <c r="B781" s="126"/>
      <c r="C781" s="94"/>
      <c r="D781" s="1"/>
      <c r="E781" s="125"/>
      <c r="F781" s="125"/>
      <c r="G781" s="125"/>
      <c r="H781" s="125"/>
      <c r="I781" s="125"/>
      <c r="J781" s="125"/>
      <c r="K781" s="125"/>
      <c r="L781" s="125"/>
      <c r="M781" s="125"/>
      <c r="N781" s="125"/>
      <c r="O781" s="125"/>
      <c r="P781" s="125"/>
      <c r="Q781" s="125"/>
      <c r="R781" s="125"/>
      <c r="S781" s="125"/>
      <c r="T781" s="125"/>
      <c r="U781" s="125"/>
      <c r="V781" s="125"/>
      <c r="W781" s="125"/>
      <c r="X781" s="125"/>
      <c r="Y781" s="125"/>
      <c r="Z781" s="125"/>
      <c r="AA781" s="125"/>
      <c r="AB781" s="125"/>
      <c r="AC781" s="125"/>
      <c r="AD781" s="125"/>
      <c r="AE781" s="125"/>
      <c r="AF781" s="125"/>
      <c r="AG781" s="125"/>
      <c r="AH781" s="125"/>
      <c r="AI781" s="125"/>
      <c r="AJ781" s="1"/>
    </row>
    <row r="782" ht="24.0" customHeight="1">
      <c r="A782" s="1"/>
      <c r="B782" s="126"/>
      <c r="C782" s="94"/>
      <c r="D782" s="1"/>
      <c r="E782" s="125"/>
      <c r="F782" s="125"/>
      <c r="G782" s="125"/>
      <c r="H782" s="125"/>
      <c r="I782" s="125"/>
      <c r="J782" s="125"/>
      <c r="K782" s="125"/>
      <c r="L782" s="125"/>
      <c r="M782" s="125"/>
      <c r="N782" s="125"/>
      <c r="O782" s="125"/>
      <c r="P782" s="125"/>
      <c r="Q782" s="125"/>
      <c r="R782" s="125"/>
      <c r="S782" s="125"/>
      <c r="T782" s="125"/>
      <c r="U782" s="125"/>
      <c r="V782" s="125"/>
      <c r="W782" s="125"/>
      <c r="X782" s="125"/>
      <c r="Y782" s="125"/>
      <c r="Z782" s="125"/>
      <c r="AA782" s="125"/>
      <c r="AB782" s="125"/>
      <c r="AC782" s="125"/>
      <c r="AD782" s="125"/>
      <c r="AE782" s="125"/>
      <c r="AF782" s="125"/>
      <c r="AG782" s="125"/>
      <c r="AH782" s="125"/>
      <c r="AI782" s="125"/>
      <c r="AJ782" s="1"/>
    </row>
    <row r="783" ht="24.0" customHeight="1">
      <c r="A783" s="1"/>
      <c r="B783" s="126"/>
      <c r="C783" s="94"/>
      <c r="D783" s="1"/>
      <c r="E783" s="125"/>
      <c r="F783" s="125"/>
      <c r="G783" s="125"/>
      <c r="H783" s="125"/>
      <c r="I783" s="125"/>
      <c r="J783" s="125"/>
      <c r="K783" s="125"/>
      <c r="L783" s="125"/>
      <c r="M783" s="125"/>
      <c r="N783" s="125"/>
      <c r="O783" s="125"/>
      <c r="P783" s="125"/>
      <c r="Q783" s="125"/>
      <c r="R783" s="125"/>
      <c r="S783" s="125"/>
      <c r="T783" s="125"/>
      <c r="U783" s="125"/>
      <c r="V783" s="125"/>
      <c r="W783" s="125"/>
      <c r="X783" s="125"/>
      <c r="Y783" s="125"/>
      <c r="Z783" s="125"/>
      <c r="AA783" s="125"/>
      <c r="AB783" s="125"/>
      <c r="AC783" s="125"/>
      <c r="AD783" s="125"/>
      <c r="AE783" s="125"/>
      <c r="AF783" s="125"/>
      <c r="AG783" s="125"/>
      <c r="AH783" s="125"/>
      <c r="AI783" s="125"/>
      <c r="AJ783" s="1"/>
    </row>
    <row r="784" ht="24.0" customHeight="1">
      <c r="A784" s="1"/>
      <c r="B784" s="126"/>
      <c r="C784" s="94"/>
      <c r="D784" s="1"/>
      <c r="E784" s="125"/>
      <c r="F784" s="125"/>
      <c r="G784" s="125"/>
      <c r="H784" s="125"/>
      <c r="I784" s="125"/>
      <c r="J784" s="125"/>
      <c r="K784" s="125"/>
      <c r="L784" s="125"/>
      <c r="M784" s="125"/>
      <c r="N784" s="125"/>
      <c r="O784" s="125"/>
      <c r="P784" s="125"/>
      <c r="Q784" s="125"/>
      <c r="R784" s="125"/>
      <c r="S784" s="125"/>
      <c r="T784" s="125"/>
      <c r="U784" s="125"/>
      <c r="V784" s="125"/>
      <c r="W784" s="125"/>
      <c r="X784" s="125"/>
      <c r="Y784" s="125"/>
      <c r="Z784" s="125"/>
      <c r="AA784" s="125"/>
      <c r="AB784" s="125"/>
      <c r="AC784" s="125"/>
      <c r="AD784" s="125"/>
      <c r="AE784" s="125"/>
      <c r="AF784" s="125"/>
      <c r="AG784" s="125"/>
      <c r="AH784" s="125"/>
      <c r="AI784" s="125"/>
      <c r="AJ784" s="1"/>
    </row>
    <row r="785" ht="24.0" customHeight="1">
      <c r="A785" s="1"/>
      <c r="B785" s="126"/>
      <c r="C785" s="94"/>
      <c r="D785" s="1"/>
      <c r="E785" s="125"/>
      <c r="F785" s="125"/>
      <c r="G785" s="125"/>
      <c r="H785" s="125"/>
      <c r="I785" s="125"/>
      <c r="J785" s="125"/>
      <c r="K785" s="125"/>
      <c r="L785" s="125"/>
      <c r="M785" s="125"/>
      <c r="N785" s="125"/>
      <c r="O785" s="125"/>
      <c r="P785" s="125"/>
      <c r="Q785" s="125"/>
      <c r="R785" s="125"/>
      <c r="S785" s="125"/>
      <c r="T785" s="125"/>
      <c r="U785" s="125"/>
      <c r="V785" s="125"/>
      <c r="W785" s="125"/>
      <c r="X785" s="125"/>
      <c r="Y785" s="125"/>
      <c r="Z785" s="125"/>
      <c r="AA785" s="125"/>
      <c r="AB785" s="125"/>
      <c r="AC785" s="125"/>
      <c r="AD785" s="125"/>
      <c r="AE785" s="125"/>
      <c r="AF785" s="125"/>
      <c r="AG785" s="125"/>
      <c r="AH785" s="125"/>
      <c r="AI785" s="125"/>
      <c r="AJ785" s="1"/>
    </row>
    <row r="786" ht="24.0" customHeight="1">
      <c r="A786" s="1"/>
      <c r="B786" s="126"/>
      <c r="C786" s="94"/>
      <c r="D786" s="1"/>
      <c r="E786" s="125"/>
      <c r="F786" s="125"/>
      <c r="G786" s="125"/>
      <c r="H786" s="125"/>
      <c r="I786" s="125"/>
      <c r="J786" s="125"/>
      <c r="K786" s="125"/>
      <c r="L786" s="125"/>
      <c r="M786" s="125"/>
      <c r="N786" s="125"/>
      <c r="O786" s="125"/>
      <c r="P786" s="125"/>
      <c r="Q786" s="125"/>
      <c r="R786" s="125"/>
      <c r="S786" s="125"/>
      <c r="T786" s="125"/>
      <c r="U786" s="125"/>
      <c r="V786" s="125"/>
      <c r="W786" s="125"/>
      <c r="X786" s="125"/>
      <c r="Y786" s="125"/>
      <c r="Z786" s="125"/>
      <c r="AA786" s="125"/>
      <c r="AB786" s="125"/>
      <c r="AC786" s="125"/>
      <c r="AD786" s="125"/>
      <c r="AE786" s="125"/>
      <c r="AF786" s="125"/>
      <c r="AG786" s="125"/>
      <c r="AH786" s="125"/>
      <c r="AI786" s="125"/>
      <c r="AJ786" s="1"/>
    </row>
    <row r="787" ht="24.0" customHeight="1">
      <c r="A787" s="1"/>
      <c r="B787" s="126"/>
      <c r="C787" s="94"/>
      <c r="D787" s="1"/>
      <c r="E787" s="125"/>
      <c r="F787" s="125"/>
      <c r="G787" s="125"/>
      <c r="H787" s="125"/>
      <c r="I787" s="125"/>
      <c r="J787" s="125"/>
      <c r="K787" s="125"/>
      <c r="L787" s="125"/>
      <c r="M787" s="125"/>
      <c r="N787" s="125"/>
      <c r="O787" s="125"/>
      <c r="P787" s="125"/>
      <c r="Q787" s="125"/>
      <c r="R787" s="125"/>
      <c r="S787" s="125"/>
      <c r="T787" s="125"/>
      <c r="U787" s="125"/>
      <c r="V787" s="125"/>
      <c r="W787" s="125"/>
      <c r="X787" s="125"/>
      <c r="Y787" s="125"/>
      <c r="Z787" s="125"/>
      <c r="AA787" s="125"/>
      <c r="AB787" s="125"/>
      <c r="AC787" s="125"/>
      <c r="AD787" s="125"/>
      <c r="AE787" s="125"/>
      <c r="AF787" s="125"/>
      <c r="AG787" s="125"/>
      <c r="AH787" s="125"/>
      <c r="AI787" s="125"/>
      <c r="AJ787" s="1"/>
    </row>
    <row r="788" ht="24.0" customHeight="1">
      <c r="A788" s="1"/>
      <c r="B788" s="126"/>
      <c r="C788" s="94"/>
      <c r="D788" s="1"/>
      <c r="E788" s="125"/>
      <c r="F788" s="125"/>
      <c r="G788" s="125"/>
      <c r="H788" s="125"/>
      <c r="I788" s="125"/>
      <c r="J788" s="125"/>
      <c r="K788" s="125"/>
      <c r="L788" s="125"/>
      <c r="M788" s="125"/>
      <c r="N788" s="125"/>
      <c r="O788" s="125"/>
      <c r="P788" s="125"/>
      <c r="Q788" s="125"/>
      <c r="R788" s="125"/>
      <c r="S788" s="125"/>
      <c r="T788" s="125"/>
      <c r="U788" s="125"/>
      <c r="V788" s="125"/>
      <c r="W788" s="125"/>
      <c r="X788" s="125"/>
      <c r="Y788" s="125"/>
      <c r="Z788" s="125"/>
      <c r="AA788" s="125"/>
      <c r="AB788" s="125"/>
      <c r="AC788" s="125"/>
      <c r="AD788" s="125"/>
      <c r="AE788" s="125"/>
      <c r="AF788" s="125"/>
      <c r="AG788" s="125"/>
      <c r="AH788" s="125"/>
      <c r="AI788" s="125"/>
      <c r="AJ788" s="1"/>
    </row>
    <row r="789" ht="24.0" customHeight="1">
      <c r="A789" s="1"/>
      <c r="B789" s="126"/>
      <c r="C789" s="94"/>
      <c r="D789" s="1"/>
      <c r="E789" s="125"/>
      <c r="F789" s="125"/>
      <c r="G789" s="125"/>
      <c r="H789" s="125"/>
      <c r="I789" s="125"/>
      <c r="J789" s="125"/>
      <c r="K789" s="125"/>
      <c r="L789" s="125"/>
      <c r="M789" s="125"/>
      <c r="N789" s="125"/>
      <c r="O789" s="125"/>
      <c r="P789" s="125"/>
      <c r="Q789" s="125"/>
      <c r="R789" s="125"/>
      <c r="S789" s="125"/>
      <c r="T789" s="125"/>
      <c r="U789" s="125"/>
      <c r="V789" s="125"/>
      <c r="W789" s="125"/>
      <c r="X789" s="125"/>
      <c r="Y789" s="125"/>
      <c r="Z789" s="125"/>
      <c r="AA789" s="125"/>
      <c r="AB789" s="125"/>
      <c r="AC789" s="125"/>
      <c r="AD789" s="125"/>
      <c r="AE789" s="125"/>
      <c r="AF789" s="125"/>
      <c r="AG789" s="125"/>
      <c r="AH789" s="125"/>
      <c r="AI789" s="125"/>
      <c r="AJ789" s="1"/>
    </row>
    <row r="790" ht="24.0" customHeight="1">
      <c r="A790" s="1"/>
      <c r="B790" s="126"/>
      <c r="C790" s="94"/>
      <c r="D790" s="1"/>
      <c r="E790" s="125"/>
      <c r="F790" s="125"/>
      <c r="G790" s="125"/>
      <c r="H790" s="125"/>
      <c r="I790" s="125"/>
      <c r="J790" s="125"/>
      <c r="K790" s="125"/>
      <c r="L790" s="125"/>
      <c r="M790" s="125"/>
      <c r="N790" s="125"/>
      <c r="O790" s="125"/>
      <c r="P790" s="125"/>
      <c r="Q790" s="125"/>
      <c r="R790" s="125"/>
      <c r="S790" s="125"/>
      <c r="T790" s="125"/>
      <c r="U790" s="125"/>
      <c r="V790" s="125"/>
      <c r="W790" s="125"/>
      <c r="X790" s="125"/>
      <c r="Y790" s="125"/>
      <c r="Z790" s="125"/>
      <c r="AA790" s="125"/>
      <c r="AB790" s="125"/>
      <c r="AC790" s="125"/>
      <c r="AD790" s="125"/>
      <c r="AE790" s="125"/>
      <c r="AF790" s="125"/>
      <c r="AG790" s="125"/>
      <c r="AH790" s="125"/>
      <c r="AI790" s="125"/>
      <c r="AJ790" s="1"/>
    </row>
    <row r="791" ht="24.0" customHeight="1">
      <c r="A791" s="1"/>
      <c r="B791" s="126"/>
      <c r="C791" s="94"/>
      <c r="D791" s="1"/>
      <c r="E791" s="125"/>
      <c r="F791" s="125"/>
      <c r="G791" s="125"/>
      <c r="H791" s="125"/>
      <c r="I791" s="125"/>
      <c r="J791" s="125"/>
      <c r="K791" s="125"/>
      <c r="L791" s="125"/>
      <c r="M791" s="125"/>
      <c r="N791" s="125"/>
      <c r="O791" s="125"/>
      <c r="P791" s="125"/>
      <c r="Q791" s="125"/>
      <c r="R791" s="125"/>
      <c r="S791" s="125"/>
      <c r="T791" s="125"/>
      <c r="U791" s="125"/>
      <c r="V791" s="125"/>
      <c r="W791" s="125"/>
      <c r="X791" s="125"/>
      <c r="Y791" s="125"/>
      <c r="Z791" s="125"/>
      <c r="AA791" s="125"/>
      <c r="AB791" s="125"/>
      <c r="AC791" s="125"/>
      <c r="AD791" s="125"/>
      <c r="AE791" s="125"/>
      <c r="AF791" s="125"/>
      <c r="AG791" s="125"/>
      <c r="AH791" s="125"/>
      <c r="AI791" s="125"/>
      <c r="AJ791" s="1"/>
    </row>
    <row r="792" ht="24.0" customHeight="1">
      <c r="A792" s="1"/>
      <c r="B792" s="126"/>
      <c r="C792" s="94"/>
      <c r="D792" s="1"/>
      <c r="E792" s="125"/>
      <c r="F792" s="125"/>
      <c r="G792" s="125"/>
      <c r="H792" s="125"/>
      <c r="I792" s="125"/>
      <c r="J792" s="125"/>
      <c r="K792" s="125"/>
      <c r="L792" s="125"/>
      <c r="M792" s="125"/>
      <c r="N792" s="125"/>
      <c r="O792" s="125"/>
      <c r="P792" s="125"/>
      <c r="Q792" s="125"/>
      <c r="R792" s="125"/>
      <c r="S792" s="125"/>
      <c r="T792" s="125"/>
      <c r="U792" s="125"/>
      <c r="V792" s="125"/>
      <c r="W792" s="125"/>
      <c r="X792" s="125"/>
      <c r="Y792" s="125"/>
      <c r="Z792" s="125"/>
      <c r="AA792" s="125"/>
      <c r="AB792" s="125"/>
      <c r="AC792" s="125"/>
      <c r="AD792" s="125"/>
      <c r="AE792" s="125"/>
      <c r="AF792" s="125"/>
      <c r="AG792" s="125"/>
      <c r="AH792" s="125"/>
      <c r="AI792" s="125"/>
      <c r="AJ792" s="1"/>
    </row>
    <row r="793" ht="24.0" customHeight="1">
      <c r="A793" s="1"/>
      <c r="B793" s="126"/>
      <c r="C793" s="94"/>
      <c r="D793" s="1"/>
      <c r="E793" s="125"/>
      <c r="F793" s="125"/>
      <c r="G793" s="125"/>
      <c r="H793" s="125"/>
      <c r="I793" s="125"/>
      <c r="J793" s="125"/>
      <c r="K793" s="125"/>
      <c r="L793" s="125"/>
      <c r="M793" s="125"/>
      <c r="N793" s="125"/>
      <c r="O793" s="125"/>
      <c r="P793" s="125"/>
      <c r="Q793" s="125"/>
      <c r="R793" s="125"/>
      <c r="S793" s="125"/>
      <c r="T793" s="125"/>
      <c r="U793" s="125"/>
      <c r="V793" s="125"/>
      <c r="W793" s="125"/>
      <c r="X793" s="125"/>
      <c r="Y793" s="125"/>
      <c r="Z793" s="125"/>
      <c r="AA793" s="125"/>
      <c r="AB793" s="125"/>
      <c r="AC793" s="125"/>
      <c r="AD793" s="125"/>
      <c r="AE793" s="125"/>
      <c r="AF793" s="125"/>
      <c r="AG793" s="125"/>
      <c r="AH793" s="125"/>
      <c r="AI793" s="125"/>
      <c r="AJ793" s="1"/>
    </row>
    <row r="794" ht="24.0" customHeight="1">
      <c r="A794" s="1"/>
      <c r="B794" s="126"/>
      <c r="C794" s="94"/>
      <c r="D794" s="1"/>
      <c r="E794" s="125"/>
      <c r="F794" s="125"/>
      <c r="G794" s="125"/>
      <c r="H794" s="125"/>
      <c r="I794" s="125"/>
      <c r="J794" s="125"/>
      <c r="K794" s="125"/>
      <c r="L794" s="125"/>
      <c r="M794" s="125"/>
      <c r="N794" s="125"/>
      <c r="O794" s="125"/>
      <c r="P794" s="125"/>
      <c r="Q794" s="125"/>
      <c r="R794" s="125"/>
      <c r="S794" s="125"/>
      <c r="T794" s="125"/>
      <c r="U794" s="125"/>
      <c r="V794" s="125"/>
      <c r="W794" s="125"/>
      <c r="X794" s="125"/>
      <c r="Y794" s="125"/>
      <c r="Z794" s="125"/>
      <c r="AA794" s="125"/>
      <c r="AB794" s="125"/>
      <c r="AC794" s="125"/>
      <c r="AD794" s="125"/>
      <c r="AE794" s="125"/>
      <c r="AF794" s="125"/>
      <c r="AG794" s="125"/>
      <c r="AH794" s="125"/>
      <c r="AI794" s="125"/>
      <c r="AJ794" s="1"/>
    </row>
    <row r="795" ht="24.0" customHeight="1">
      <c r="A795" s="1"/>
      <c r="B795" s="126"/>
      <c r="C795" s="94"/>
      <c r="D795" s="1"/>
      <c r="E795" s="125"/>
      <c r="F795" s="125"/>
      <c r="G795" s="125"/>
      <c r="H795" s="125"/>
      <c r="I795" s="125"/>
      <c r="J795" s="125"/>
      <c r="K795" s="125"/>
      <c r="L795" s="125"/>
      <c r="M795" s="125"/>
      <c r="N795" s="125"/>
      <c r="O795" s="125"/>
      <c r="P795" s="125"/>
      <c r="Q795" s="125"/>
      <c r="R795" s="125"/>
      <c r="S795" s="125"/>
      <c r="T795" s="125"/>
      <c r="U795" s="125"/>
      <c r="V795" s="125"/>
      <c r="W795" s="125"/>
      <c r="X795" s="125"/>
      <c r="Y795" s="125"/>
      <c r="Z795" s="125"/>
      <c r="AA795" s="125"/>
      <c r="AB795" s="125"/>
      <c r="AC795" s="125"/>
      <c r="AD795" s="125"/>
      <c r="AE795" s="125"/>
      <c r="AF795" s="125"/>
      <c r="AG795" s="125"/>
      <c r="AH795" s="125"/>
      <c r="AI795" s="125"/>
      <c r="AJ795" s="1"/>
    </row>
    <row r="796" ht="24.0" customHeight="1">
      <c r="A796" s="1"/>
      <c r="B796" s="126"/>
      <c r="C796" s="94"/>
      <c r="D796" s="1"/>
      <c r="E796" s="125"/>
      <c r="F796" s="125"/>
      <c r="G796" s="125"/>
      <c r="H796" s="125"/>
      <c r="I796" s="125"/>
      <c r="J796" s="125"/>
      <c r="K796" s="125"/>
      <c r="L796" s="125"/>
      <c r="M796" s="125"/>
      <c r="N796" s="125"/>
      <c r="O796" s="125"/>
      <c r="P796" s="125"/>
      <c r="Q796" s="125"/>
      <c r="R796" s="125"/>
      <c r="S796" s="125"/>
      <c r="T796" s="125"/>
      <c r="U796" s="125"/>
      <c r="V796" s="125"/>
      <c r="W796" s="125"/>
      <c r="X796" s="125"/>
      <c r="Y796" s="125"/>
      <c r="Z796" s="125"/>
      <c r="AA796" s="125"/>
      <c r="AB796" s="125"/>
      <c r="AC796" s="125"/>
      <c r="AD796" s="125"/>
      <c r="AE796" s="125"/>
      <c r="AF796" s="125"/>
      <c r="AG796" s="125"/>
      <c r="AH796" s="125"/>
      <c r="AI796" s="125"/>
      <c r="AJ796" s="1"/>
    </row>
    <row r="797" ht="24.0" customHeight="1">
      <c r="A797" s="1"/>
      <c r="B797" s="126"/>
      <c r="C797" s="94"/>
      <c r="D797" s="1"/>
      <c r="E797" s="125"/>
      <c r="F797" s="125"/>
      <c r="G797" s="125"/>
      <c r="H797" s="125"/>
      <c r="I797" s="125"/>
      <c r="J797" s="125"/>
      <c r="K797" s="125"/>
      <c r="L797" s="125"/>
      <c r="M797" s="125"/>
      <c r="N797" s="125"/>
      <c r="O797" s="125"/>
      <c r="P797" s="125"/>
      <c r="Q797" s="125"/>
      <c r="R797" s="125"/>
      <c r="S797" s="125"/>
      <c r="T797" s="125"/>
      <c r="U797" s="125"/>
      <c r="V797" s="125"/>
      <c r="W797" s="125"/>
      <c r="X797" s="125"/>
      <c r="Y797" s="125"/>
      <c r="Z797" s="125"/>
      <c r="AA797" s="125"/>
      <c r="AB797" s="125"/>
      <c r="AC797" s="125"/>
      <c r="AD797" s="125"/>
      <c r="AE797" s="125"/>
      <c r="AF797" s="125"/>
      <c r="AG797" s="125"/>
      <c r="AH797" s="125"/>
      <c r="AI797" s="125"/>
      <c r="AJ797" s="1"/>
    </row>
    <row r="798" ht="24.0" customHeight="1">
      <c r="A798" s="1"/>
      <c r="B798" s="126"/>
      <c r="C798" s="94"/>
      <c r="D798" s="1"/>
      <c r="E798" s="125"/>
      <c r="F798" s="125"/>
      <c r="G798" s="125"/>
      <c r="H798" s="125"/>
      <c r="I798" s="125"/>
      <c r="J798" s="125"/>
      <c r="K798" s="125"/>
      <c r="L798" s="125"/>
      <c r="M798" s="125"/>
      <c r="N798" s="125"/>
      <c r="O798" s="125"/>
      <c r="P798" s="125"/>
      <c r="Q798" s="125"/>
      <c r="R798" s="125"/>
      <c r="S798" s="125"/>
      <c r="T798" s="125"/>
      <c r="U798" s="125"/>
      <c r="V798" s="125"/>
      <c r="W798" s="125"/>
      <c r="X798" s="125"/>
      <c r="Y798" s="125"/>
      <c r="Z798" s="125"/>
      <c r="AA798" s="125"/>
      <c r="AB798" s="125"/>
      <c r="AC798" s="125"/>
      <c r="AD798" s="125"/>
      <c r="AE798" s="125"/>
      <c r="AF798" s="125"/>
      <c r="AG798" s="125"/>
      <c r="AH798" s="125"/>
      <c r="AI798" s="125"/>
      <c r="AJ798" s="1"/>
    </row>
    <row r="799" ht="24.0" customHeight="1">
      <c r="A799" s="1"/>
      <c r="B799" s="126"/>
      <c r="C799" s="94"/>
      <c r="D799" s="1"/>
      <c r="E799" s="125"/>
      <c r="F799" s="125"/>
      <c r="G799" s="125"/>
      <c r="H799" s="125"/>
      <c r="I799" s="125"/>
      <c r="J799" s="125"/>
      <c r="K799" s="125"/>
      <c r="L799" s="125"/>
      <c r="M799" s="125"/>
      <c r="N799" s="125"/>
      <c r="O799" s="125"/>
      <c r="P799" s="125"/>
      <c r="Q799" s="125"/>
      <c r="R799" s="125"/>
      <c r="S799" s="125"/>
      <c r="T799" s="125"/>
      <c r="U799" s="125"/>
      <c r="V799" s="125"/>
      <c r="W799" s="125"/>
      <c r="X799" s="125"/>
      <c r="Y799" s="125"/>
      <c r="Z799" s="125"/>
      <c r="AA799" s="125"/>
      <c r="AB799" s="125"/>
      <c r="AC799" s="125"/>
      <c r="AD799" s="125"/>
      <c r="AE799" s="125"/>
      <c r="AF799" s="125"/>
      <c r="AG799" s="125"/>
      <c r="AH799" s="125"/>
      <c r="AI799" s="125"/>
      <c r="AJ799" s="1"/>
    </row>
    <row r="800" ht="24.0" customHeight="1">
      <c r="A800" s="1"/>
      <c r="B800" s="126"/>
      <c r="C800" s="94"/>
      <c r="D800" s="1"/>
      <c r="E800" s="125"/>
      <c r="F800" s="125"/>
      <c r="G800" s="125"/>
      <c r="H800" s="125"/>
      <c r="I800" s="125"/>
      <c r="J800" s="125"/>
      <c r="K800" s="125"/>
      <c r="L800" s="125"/>
      <c r="M800" s="125"/>
      <c r="N800" s="125"/>
      <c r="O800" s="125"/>
      <c r="P800" s="125"/>
      <c r="Q800" s="125"/>
      <c r="R800" s="125"/>
      <c r="S800" s="125"/>
      <c r="T800" s="125"/>
      <c r="U800" s="125"/>
      <c r="V800" s="125"/>
      <c r="W800" s="125"/>
      <c r="X800" s="125"/>
      <c r="Y800" s="125"/>
      <c r="Z800" s="125"/>
      <c r="AA800" s="125"/>
      <c r="AB800" s="125"/>
      <c r="AC800" s="125"/>
      <c r="AD800" s="125"/>
      <c r="AE800" s="125"/>
      <c r="AF800" s="125"/>
      <c r="AG800" s="125"/>
      <c r="AH800" s="125"/>
      <c r="AI800" s="125"/>
      <c r="AJ800" s="1"/>
    </row>
    <row r="801" ht="24.0" customHeight="1">
      <c r="A801" s="1"/>
      <c r="B801" s="126"/>
      <c r="C801" s="94"/>
      <c r="D801" s="1"/>
      <c r="E801" s="125"/>
      <c r="F801" s="125"/>
      <c r="G801" s="125"/>
      <c r="H801" s="125"/>
      <c r="I801" s="125"/>
      <c r="J801" s="125"/>
      <c r="K801" s="125"/>
      <c r="L801" s="125"/>
      <c r="M801" s="125"/>
      <c r="N801" s="125"/>
      <c r="O801" s="125"/>
      <c r="P801" s="125"/>
      <c r="Q801" s="125"/>
      <c r="R801" s="125"/>
      <c r="S801" s="125"/>
      <c r="T801" s="125"/>
      <c r="U801" s="125"/>
      <c r="V801" s="125"/>
      <c r="W801" s="125"/>
      <c r="X801" s="125"/>
      <c r="Y801" s="125"/>
      <c r="Z801" s="125"/>
      <c r="AA801" s="125"/>
      <c r="AB801" s="125"/>
      <c r="AC801" s="125"/>
      <c r="AD801" s="125"/>
      <c r="AE801" s="125"/>
      <c r="AF801" s="125"/>
      <c r="AG801" s="125"/>
      <c r="AH801" s="125"/>
      <c r="AI801" s="125"/>
      <c r="AJ801" s="1"/>
    </row>
    <row r="802" ht="24.0" customHeight="1">
      <c r="A802" s="1"/>
      <c r="B802" s="126"/>
      <c r="C802" s="94"/>
      <c r="D802" s="1"/>
      <c r="E802" s="125"/>
      <c r="F802" s="125"/>
      <c r="G802" s="125"/>
      <c r="H802" s="125"/>
      <c r="I802" s="125"/>
      <c r="J802" s="125"/>
      <c r="K802" s="125"/>
      <c r="L802" s="125"/>
      <c r="M802" s="125"/>
      <c r="N802" s="125"/>
      <c r="O802" s="125"/>
      <c r="P802" s="125"/>
      <c r="Q802" s="125"/>
      <c r="R802" s="125"/>
      <c r="S802" s="125"/>
      <c r="T802" s="125"/>
      <c r="U802" s="125"/>
      <c r="V802" s="125"/>
      <c r="W802" s="125"/>
      <c r="X802" s="125"/>
      <c r="Y802" s="125"/>
      <c r="Z802" s="125"/>
      <c r="AA802" s="125"/>
      <c r="AB802" s="125"/>
      <c r="AC802" s="125"/>
      <c r="AD802" s="125"/>
      <c r="AE802" s="125"/>
      <c r="AF802" s="125"/>
      <c r="AG802" s="125"/>
      <c r="AH802" s="125"/>
      <c r="AI802" s="125"/>
      <c r="AJ802" s="1"/>
    </row>
    <row r="803" ht="24.0" customHeight="1">
      <c r="A803" s="1"/>
      <c r="B803" s="126"/>
      <c r="C803" s="94"/>
      <c r="D803" s="1"/>
      <c r="E803" s="125"/>
      <c r="F803" s="125"/>
      <c r="G803" s="125"/>
      <c r="H803" s="125"/>
      <c r="I803" s="125"/>
      <c r="J803" s="125"/>
      <c r="K803" s="125"/>
      <c r="L803" s="125"/>
      <c r="M803" s="125"/>
      <c r="N803" s="125"/>
      <c r="O803" s="125"/>
      <c r="P803" s="125"/>
      <c r="Q803" s="125"/>
      <c r="R803" s="125"/>
      <c r="S803" s="125"/>
      <c r="T803" s="125"/>
      <c r="U803" s="125"/>
      <c r="V803" s="125"/>
      <c r="W803" s="125"/>
      <c r="X803" s="125"/>
      <c r="Y803" s="125"/>
      <c r="Z803" s="125"/>
      <c r="AA803" s="125"/>
      <c r="AB803" s="125"/>
      <c r="AC803" s="125"/>
      <c r="AD803" s="125"/>
      <c r="AE803" s="125"/>
      <c r="AF803" s="125"/>
      <c r="AG803" s="125"/>
      <c r="AH803" s="125"/>
      <c r="AI803" s="125"/>
      <c r="AJ803" s="1"/>
    </row>
    <row r="804" ht="24.0" customHeight="1">
      <c r="A804" s="1"/>
      <c r="B804" s="126"/>
      <c r="C804" s="94"/>
      <c r="D804" s="1"/>
      <c r="E804" s="125"/>
      <c r="F804" s="125"/>
      <c r="G804" s="125"/>
      <c r="H804" s="125"/>
      <c r="I804" s="125"/>
      <c r="J804" s="125"/>
      <c r="K804" s="125"/>
      <c r="L804" s="125"/>
      <c r="M804" s="125"/>
      <c r="N804" s="125"/>
      <c r="O804" s="125"/>
      <c r="P804" s="125"/>
      <c r="Q804" s="125"/>
      <c r="R804" s="125"/>
      <c r="S804" s="125"/>
      <c r="T804" s="125"/>
      <c r="U804" s="125"/>
      <c r="V804" s="125"/>
      <c r="W804" s="125"/>
      <c r="X804" s="125"/>
      <c r="Y804" s="125"/>
      <c r="Z804" s="125"/>
      <c r="AA804" s="125"/>
      <c r="AB804" s="125"/>
      <c r="AC804" s="125"/>
      <c r="AD804" s="125"/>
      <c r="AE804" s="125"/>
      <c r="AF804" s="125"/>
      <c r="AG804" s="125"/>
      <c r="AH804" s="125"/>
      <c r="AI804" s="125"/>
      <c r="AJ804" s="1"/>
    </row>
    <row r="805" ht="24.0" customHeight="1">
      <c r="A805" s="1"/>
      <c r="B805" s="126"/>
      <c r="C805" s="94"/>
      <c r="D805" s="1"/>
      <c r="E805" s="125"/>
      <c r="F805" s="125"/>
      <c r="G805" s="125"/>
      <c r="H805" s="125"/>
      <c r="I805" s="125"/>
      <c r="J805" s="125"/>
      <c r="K805" s="125"/>
      <c r="L805" s="125"/>
      <c r="M805" s="125"/>
      <c r="N805" s="125"/>
      <c r="O805" s="125"/>
      <c r="P805" s="125"/>
      <c r="Q805" s="125"/>
      <c r="R805" s="125"/>
      <c r="S805" s="125"/>
      <c r="T805" s="125"/>
      <c r="U805" s="125"/>
      <c r="V805" s="125"/>
      <c r="W805" s="125"/>
      <c r="X805" s="125"/>
      <c r="Y805" s="125"/>
      <c r="Z805" s="125"/>
      <c r="AA805" s="125"/>
      <c r="AB805" s="125"/>
      <c r="AC805" s="125"/>
      <c r="AD805" s="125"/>
      <c r="AE805" s="125"/>
      <c r="AF805" s="125"/>
      <c r="AG805" s="125"/>
      <c r="AH805" s="125"/>
      <c r="AI805" s="125"/>
      <c r="AJ805" s="1"/>
    </row>
    <row r="806" ht="24.0" customHeight="1">
      <c r="A806" s="1"/>
      <c r="B806" s="126"/>
      <c r="C806" s="94"/>
      <c r="D806" s="1"/>
      <c r="E806" s="125"/>
      <c r="F806" s="125"/>
      <c r="G806" s="125"/>
      <c r="H806" s="125"/>
      <c r="I806" s="125"/>
      <c r="J806" s="125"/>
      <c r="K806" s="125"/>
      <c r="L806" s="125"/>
      <c r="M806" s="125"/>
      <c r="N806" s="125"/>
      <c r="O806" s="125"/>
      <c r="P806" s="125"/>
      <c r="Q806" s="125"/>
      <c r="R806" s="125"/>
      <c r="S806" s="125"/>
      <c r="T806" s="125"/>
      <c r="U806" s="125"/>
      <c r="V806" s="125"/>
      <c r="W806" s="125"/>
      <c r="X806" s="125"/>
      <c r="Y806" s="125"/>
      <c r="Z806" s="125"/>
      <c r="AA806" s="125"/>
      <c r="AB806" s="125"/>
      <c r="AC806" s="125"/>
      <c r="AD806" s="125"/>
      <c r="AE806" s="125"/>
      <c r="AF806" s="125"/>
      <c r="AG806" s="125"/>
      <c r="AH806" s="125"/>
      <c r="AI806" s="125"/>
      <c r="AJ806" s="1"/>
    </row>
    <row r="807" ht="24.0" customHeight="1">
      <c r="A807" s="1"/>
      <c r="B807" s="126"/>
      <c r="C807" s="94"/>
      <c r="D807" s="1"/>
      <c r="E807" s="125"/>
      <c r="F807" s="125"/>
      <c r="G807" s="125"/>
      <c r="H807" s="125"/>
      <c r="I807" s="125"/>
      <c r="J807" s="125"/>
      <c r="K807" s="125"/>
      <c r="L807" s="125"/>
      <c r="M807" s="125"/>
      <c r="N807" s="125"/>
      <c r="O807" s="125"/>
      <c r="P807" s="125"/>
      <c r="Q807" s="125"/>
      <c r="R807" s="125"/>
      <c r="S807" s="125"/>
      <c r="T807" s="125"/>
      <c r="U807" s="125"/>
      <c r="V807" s="125"/>
      <c r="W807" s="125"/>
      <c r="X807" s="125"/>
      <c r="Y807" s="125"/>
      <c r="Z807" s="125"/>
      <c r="AA807" s="125"/>
      <c r="AB807" s="125"/>
      <c r="AC807" s="125"/>
      <c r="AD807" s="125"/>
      <c r="AE807" s="125"/>
      <c r="AF807" s="125"/>
      <c r="AG807" s="125"/>
      <c r="AH807" s="125"/>
      <c r="AI807" s="125"/>
      <c r="AJ807" s="1"/>
    </row>
    <row r="808" ht="24.0" customHeight="1">
      <c r="A808" s="1"/>
      <c r="B808" s="126"/>
      <c r="C808" s="94"/>
      <c r="D808" s="1"/>
      <c r="E808" s="125"/>
      <c r="F808" s="125"/>
      <c r="G808" s="125"/>
      <c r="H808" s="125"/>
      <c r="I808" s="125"/>
      <c r="J808" s="125"/>
      <c r="K808" s="125"/>
      <c r="L808" s="125"/>
      <c r="M808" s="125"/>
      <c r="N808" s="125"/>
      <c r="O808" s="125"/>
      <c r="P808" s="125"/>
      <c r="Q808" s="125"/>
      <c r="R808" s="125"/>
      <c r="S808" s="125"/>
      <c r="T808" s="125"/>
      <c r="U808" s="125"/>
      <c r="V808" s="125"/>
      <c r="W808" s="125"/>
      <c r="X808" s="125"/>
      <c r="Y808" s="125"/>
      <c r="Z808" s="125"/>
      <c r="AA808" s="125"/>
      <c r="AB808" s="125"/>
      <c r="AC808" s="125"/>
      <c r="AD808" s="125"/>
      <c r="AE808" s="125"/>
      <c r="AF808" s="125"/>
      <c r="AG808" s="125"/>
      <c r="AH808" s="125"/>
      <c r="AI808" s="125"/>
      <c r="AJ808" s="1"/>
    </row>
    <row r="809" ht="24.0" customHeight="1">
      <c r="A809" s="1"/>
      <c r="B809" s="126"/>
      <c r="C809" s="94"/>
      <c r="D809" s="1"/>
      <c r="E809" s="125"/>
      <c r="F809" s="125"/>
      <c r="G809" s="125"/>
      <c r="H809" s="125"/>
      <c r="I809" s="125"/>
      <c r="J809" s="125"/>
      <c r="K809" s="125"/>
      <c r="L809" s="125"/>
      <c r="M809" s="125"/>
      <c r="N809" s="125"/>
      <c r="O809" s="125"/>
      <c r="P809" s="125"/>
      <c r="Q809" s="125"/>
      <c r="R809" s="125"/>
      <c r="S809" s="125"/>
      <c r="T809" s="125"/>
      <c r="U809" s="125"/>
      <c r="V809" s="125"/>
      <c r="W809" s="125"/>
      <c r="X809" s="125"/>
      <c r="Y809" s="125"/>
      <c r="Z809" s="125"/>
      <c r="AA809" s="125"/>
      <c r="AB809" s="125"/>
      <c r="AC809" s="125"/>
      <c r="AD809" s="125"/>
      <c r="AE809" s="125"/>
      <c r="AF809" s="125"/>
      <c r="AG809" s="125"/>
      <c r="AH809" s="125"/>
      <c r="AI809" s="125"/>
      <c r="AJ809" s="1"/>
    </row>
    <row r="810" ht="24.0" customHeight="1">
      <c r="A810" s="1"/>
      <c r="B810" s="126"/>
      <c r="C810" s="94"/>
      <c r="D810" s="1"/>
      <c r="E810" s="125"/>
      <c r="F810" s="125"/>
      <c r="G810" s="125"/>
      <c r="H810" s="125"/>
      <c r="I810" s="125"/>
      <c r="J810" s="125"/>
      <c r="K810" s="125"/>
      <c r="L810" s="125"/>
      <c r="M810" s="125"/>
      <c r="N810" s="125"/>
      <c r="O810" s="125"/>
      <c r="P810" s="125"/>
      <c r="Q810" s="125"/>
      <c r="R810" s="125"/>
      <c r="S810" s="125"/>
      <c r="T810" s="125"/>
      <c r="U810" s="125"/>
      <c r="V810" s="125"/>
      <c r="W810" s="125"/>
      <c r="X810" s="125"/>
      <c r="Y810" s="125"/>
      <c r="Z810" s="125"/>
      <c r="AA810" s="125"/>
      <c r="AB810" s="125"/>
      <c r="AC810" s="125"/>
      <c r="AD810" s="125"/>
      <c r="AE810" s="125"/>
      <c r="AF810" s="125"/>
      <c r="AG810" s="125"/>
      <c r="AH810" s="125"/>
      <c r="AI810" s="125"/>
      <c r="AJ810" s="1"/>
    </row>
    <row r="811" ht="24.0" customHeight="1">
      <c r="A811" s="1"/>
      <c r="B811" s="126"/>
      <c r="C811" s="94"/>
      <c r="D811" s="1"/>
      <c r="E811" s="125"/>
      <c r="F811" s="125"/>
      <c r="G811" s="125"/>
      <c r="H811" s="125"/>
      <c r="I811" s="125"/>
      <c r="J811" s="125"/>
      <c r="K811" s="125"/>
      <c r="L811" s="125"/>
      <c r="M811" s="125"/>
      <c r="N811" s="125"/>
      <c r="O811" s="125"/>
      <c r="P811" s="125"/>
      <c r="Q811" s="125"/>
      <c r="R811" s="125"/>
      <c r="S811" s="125"/>
      <c r="T811" s="125"/>
      <c r="U811" s="125"/>
      <c r="V811" s="125"/>
      <c r="W811" s="125"/>
      <c r="X811" s="125"/>
      <c r="Y811" s="125"/>
      <c r="Z811" s="125"/>
      <c r="AA811" s="125"/>
      <c r="AB811" s="125"/>
      <c r="AC811" s="125"/>
      <c r="AD811" s="125"/>
      <c r="AE811" s="125"/>
      <c r="AF811" s="125"/>
      <c r="AG811" s="125"/>
      <c r="AH811" s="125"/>
      <c r="AI811" s="125"/>
      <c r="AJ811" s="1"/>
    </row>
    <row r="812" ht="24.0" customHeight="1">
      <c r="A812" s="1"/>
      <c r="B812" s="126"/>
      <c r="C812" s="94"/>
      <c r="D812" s="1"/>
      <c r="E812" s="125"/>
      <c r="F812" s="125"/>
      <c r="G812" s="125"/>
      <c r="H812" s="125"/>
      <c r="I812" s="125"/>
      <c r="J812" s="125"/>
      <c r="K812" s="125"/>
      <c r="L812" s="125"/>
      <c r="M812" s="125"/>
      <c r="N812" s="125"/>
      <c r="O812" s="125"/>
      <c r="P812" s="125"/>
      <c r="Q812" s="125"/>
      <c r="R812" s="125"/>
      <c r="S812" s="125"/>
      <c r="T812" s="125"/>
      <c r="U812" s="125"/>
      <c r="V812" s="125"/>
      <c r="W812" s="125"/>
      <c r="X812" s="125"/>
      <c r="Y812" s="125"/>
      <c r="Z812" s="125"/>
      <c r="AA812" s="125"/>
      <c r="AB812" s="125"/>
      <c r="AC812" s="125"/>
      <c r="AD812" s="125"/>
      <c r="AE812" s="125"/>
      <c r="AF812" s="125"/>
      <c r="AG812" s="125"/>
      <c r="AH812" s="125"/>
      <c r="AI812" s="125"/>
      <c r="AJ812" s="1"/>
    </row>
    <row r="813" ht="24.0" customHeight="1">
      <c r="A813" s="1"/>
      <c r="B813" s="126"/>
      <c r="C813" s="94"/>
      <c r="D813" s="1"/>
      <c r="E813" s="125"/>
      <c r="F813" s="125"/>
      <c r="G813" s="125"/>
      <c r="H813" s="125"/>
      <c r="I813" s="125"/>
      <c r="J813" s="125"/>
      <c r="K813" s="125"/>
      <c r="L813" s="125"/>
      <c r="M813" s="125"/>
      <c r="N813" s="125"/>
      <c r="O813" s="125"/>
      <c r="P813" s="125"/>
      <c r="Q813" s="125"/>
      <c r="R813" s="125"/>
      <c r="S813" s="125"/>
      <c r="T813" s="125"/>
      <c r="U813" s="125"/>
      <c r="V813" s="125"/>
      <c r="W813" s="125"/>
      <c r="X813" s="125"/>
      <c r="Y813" s="125"/>
      <c r="Z813" s="125"/>
      <c r="AA813" s="125"/>
      <c r="AB813" s="125"/>
      <c r="AC813" s="125"/>
      <c r="AD813" s="125"/>
      <c r="AE813" s="125"/>
      <c r="AF813" s="125"/>
      <c r="AG813" s="125"/>
      <c r="AH813" s="125"/>
      <c r="AI813" s="125"/>
      <c r="AJ813" s="1"/>
    </row>
    <row r="814" ht="24.0" customHeight="1">
      <c r="A814" s="1"/>
      <c r="B814" s="126"/>
      <c r="C814" s="94"/>
      <c r="D814" s="1"/>
      <c r="E814" s="125"/>
      <c r="F814" s="125"/>
      <c r="G814" s="125"/>
      <c r="H814" s="125"/>
      <c r="I814" s="125"/>
      <c r="J814" s="125"/>
      <c r="K814" s="125"/>
      <c r="L814" s="125"/>
      <c r="M814" s="125"/>
      <c r="N814" s="125"/>
      <c r="O814" s="125"/>
      <c r="P814" s="125"/>
      <c r="Q814" s="125"/>
      <c r="R814" s="125"/>
      <c r="S814" s="125"/>
      <c r="T814" s="125"/>
      <c r="U814" s="125"/>
      <c r="V814" s="125"/>
      <c r="W814" s="125"/>
      <c r="X814" s="125"/>
      <c r="Y814" s="125"/>
      <c r="Z814" s="125"/>
      <c r="AA814" s="125"/>
      <c r="AB814" s="125"/>
      <c r="AC814" s="125"/>
      <c r="AD814" s="125"/>
      <c r="AE814" s="125"/>
      <c r="AF814" s="125"/>
      <c r="AG814" s="125"/>
      <c r="AH814" s="125"/>
      <c r="AI814" s="125"/>
      <c r="AJ814" s="1"/>
    </row>
    <row r="815" ht="24.0" customHeight="1">
      <c r="A815" s="1"/>
      <c r="B815" s="126"/>
      <c r="C815" s="94"/>
      <c r="D815" s="1"/>
      <c r="E815" s="125"/>
      <c r="F815" s="125"/>
      <c r="G815" s="125"/>
      <c r="H815" s="125"/>
      <c r="I815" s="125"/>
      <c r="J815" s="125"/>
      <c r="K815" s="125"/>
      <c r="L815" s="125"/>
      <c r="M815" s="125"/>
      <c r="N815" s="125"/>
      <c r="O815" s="125"/>
      <c r="P815" s="125"/>
      <c r="Q815" s="125"/>
      <c r="R815" s="125"/>
      <c r="S815" s="125"/>
      <c r="T815" s="125"/>
      <c r="U815" s="125"/>
      <c r="V815" s="125"/>
      <c r="W815" s="125"/>
      <c r="X815" s="125"/>
      <c r="Y815" s="125"/>
      <c r="Z815" s="125"/>
      <c r="AA815" s="125"/>
      <c r="AB815" s="125"/>
      <c r="AC815" s="125"/>
      <c r="AD815" s="125"/>
      <c r="AE815" s="125"/>
      <c r="AF815" s="125"/>
      <c r="AG815" s="125"/>
      <c r="AH815" s="125"/>
      <c r="AI815" s="125"/>
      <c r="AJ815" s="1"/>
    </row>
    <row r="816" ht="24.0" customHeight="1">
      <c r="A816" s="1"/>
      <c r="B816" s="126"/>
      <c r="C816" s="94"/>
      <c r="D816" s="1"/>
      <c r="E816" s="125"/>
      <c r="F816" s="125"/>
      <c r="G816" s="125"/>
      <c r="H816" s="125"/>
      <c r="I816" s="125"/>
      <c r="J816" s="125"/>
      <c r="K816" s="125"/>
      <c r="L816" s="125"/>
      <c r="M816" s="125"/>
      <c r="N816" s="125"/>
      <c r="O816" s="125"/>
      <c r="P816" s="125"/>
      <c r="Q816" s="125"/>
      <c r="R816" s="125"/>
      <c r="S816" s="125"/>
      <c r="T816" s="125"/>
      <c r="U816" s="125"/>
      <c r="V816" s="125"/>
      <c r="W816" s="125"/>
      <c r="X816" s="125"/>
      <c r="Y816" s="125"/>
      <c r="Z816" s="125"/>
      <c r="AA816" s="125"/>
      <c r="AB816" s="125"/>
      <c r="AC816" s="125"/>
      <c r="AD816" s="125"/>
      <c r="AE816" s="125"/>
      <c r="AF816" s="125"/>
      <c r="AG816" s="125"/>
      <c r="AH816" s="125"/>
      <c r="AI816" s="125"/>
      <c r="AJ816" s="1"/>
    </row>
    <row r="817" ht="24.0" customHeight="1">
      <c r="A817" s="1"/>
      <c r="B817" s="126"/>
      <c r="C817" s="94"/>
      <c r="D817" s="1"/>
      <c r="E817" s="125"/>
      <c r="F817" s="125"/>
      <c r="G817" s="125"/>
      <c r="H817" s="125"/>
      <c r="I817" s="125"/>
      <c r="J817" s="125"/>
      <c r="K817" s="125"/>
      <c r="L817" s="125"/>
      <c r="M817" s="125"/>
      <c r="N817" s="125"/>
      <c r="O817" s="125"/>
      <c r="P817" s="125"/>
      <c r="Q817" s="125"/>
      <c r="R817" s="125"/>
      <c r="S817" s="125"/>
      <c r="T817" s="125"/>
      <c r="U817" s="125"/>
      <c r="V817" s="125"/>
      <c r="W817" s="125"/>
      <c r="X817" s="125"/>
      <c r="Y817" s="125"/>
      <c r="Z817" s="125"/>
      <c r="AA817" s="125"/>
      <c r="AB817" s="125"/>
      <c r="AC817" s="125"/>
      <c r="AD817" s="125"/>
      <c r="AE817" s="125"/>
      <c r="AF817" s="125"/>
      <c r="AG817" s="125"/>
      <c r="AH817" s="125"/>
      <c r="AI817" s="125"/>
      <c r="AJ817" s="1"/>
    </row>
    <row r="818" ht="24.0" customHeight="1">
      <c r="A818" s="1"/>
      <c r="B818" s="126"/>
      <c r="C818" s="94"/>
      <c r="D818" s="1"/>
      <c r="E818" s="125"/>
      <c r="F818" s="125"/>
      <c r="G818" s="125"/>
      <c r="H818" s="125"/>
      <c r="I818" s="125"/>
      <c r="J818" s="125"/>
      <c r="K818" s="125"/>
      <c r="L818" s="125"/>
      <c r="M818" s="125"/>
      <c r="N818" s="125"/>
      <c r="O818" s="125"/>
      <c r="P818" s="125"/>
      <c r="Q818" s="125"/>
      <c r="R818" s="125"/>
      <c r="S818" s="125"/>
      <c r="T818" s="125"/>
      <c r="U818" s="125"/>
      <c r="V818" s="125"/>
      <c r="W818" s="125"/>
      <c r="X818" s="125"/>
      <c r="Y818" s="125"/>
      <c r="Z818" s="125"/>
      <c r="AA818" s="125"/>
      <c r="AB818" s="125"/>
      <c r="AC818" s="125"/>
      <c r="AD818" s="125"/>
      <c r="AE818" s="125"/>
      <c r="AF818" s="125"/>
      <c r="AG818" s="125"/>
      <c r="AH818" s="125"/>
      <c r="AI818" s="125"/>
      <c r="AJ818" s="1"/>
    </row>
    <row r="819" ht="24.0" customHeight="1">
      <c r="A819" s="1"/>
      <c r="B819" s="126"/>
      <c r="C819" s="94"/>
      <c r="D819" s="1"/>
      <c r="E819" s="125"/>
      <c r="F819" s="125"/>
      <c r="G819" s="125"/>
      <c r="H819" s="125"/>
      <c r="I819" s="125"/>
      <c r="J819" s="125"/>
      <c r="K819" s="125"/>
      <c r="L819" s="125"/>
      <c r="M819" s="125"/>
      <c r="N819" s="125"/>
      <c r="O819" s="125"/>
      <c r="P819" s="125"/>
      <c r="Q819" s="125"/>
      <c r="R819" s="125"/>
      <c r="S819" s="125"/>
      <c r="T819" s="125"/>
      <c r="U819" s="125"/>
      <c r="V819" s="125"/>
      <c r="W819" s="125"/>
      <c r="X819" s="125"/>
      <c r="Y819" s="125"/>
      <c r="Z819" s="125"/>
      <c r="AA819" s="125"/>
      <c r="AB819" s="125"/>
      <c r="AC819" s="125"/>
      <c r="AD819" s="125"/>
      <c r="AE819" s="125"/>
      <c r="AF819" s="125"/>
      <c r="AG819" s="125"/>
      <c r="AH819" s="125"/>
      <c r="AI819" s="125"/>
      <c r="AJ819" s="1"/>
    </row>
    <row r="820" ht="24.0" customHeight="1">
      <c r="A820" s="1"/>
      <c r="B820" s="126"/>
      <c r="C820" s="94"/>
      <c r="D820" s="1"/>
      <c r="E820" s="125"/>
      <c r="F820" s="125"/>
      <c r="G820" s="125"/>
      <c r="H820" s="125"/>
      <c r="I820" s="125"/>
      <c r="J820" s="125"/>
      <c r="K820" s="125"/>
      <c r="L820" s="125"/>
      <c r="M820" s="125"/>
      <c r="N820" s="125"/>
      <c r="O820" s="125"/>
      <c r="P820" s="125"/>
      <c r="Q820" s="125"/>
      <c r="R820" s="125"/>
      <c r="S820" s="125"/>
      <c r="T820" s="125"/>
      <c r="U820" s="125"/>
      <c r="V820" s="125"/>
      <c r="W820" s="125"/>
      <c r="X820" s="125"/>
      <c r="Y820" s="125"/>
      <c r="Z820" s="125"/>
      <c r="AA820" s="125"/>
      <c r="AB820" s="125"/>
      <c r="AC820" s="125"/>
      <c r="AD820" s="125"/>
      <c r="AE820" s="125"/>
      <c r="AF820" s="125"/>
      <c r="AG820" s="125"/>
      <c r="AH820" s="125"/>
      <c r="AI820" s="125"/>
      <c r="AJ820" s="1"/>
    </row>
    <row r="821" ht="24.0" customHeight="1">
      <c r="A821" s="1"/>
      <c r="B821" s="126"/>
      <c r="C821" s="94"/>
      <c r="D821" s="1"/>
      <c r="E821" s="125"/>
      <c r="F821" s="125"/>
      <c r="G821" s="125"/>
      <c r="H821" s="125"/>
      <c r="I821" s="125"/>
      <c r="J821" s="125"/>
      <c r="K821" s="125"/>
      <c r="L821" s="125"/>
      <c r="M821" s="125"/>
      <c r="N821" s="125"/>
      <c r="O821" s="125"/>
      <c r="P821" s="125"/>
      <c r="Q821" s="125"/>
      <c r="R821" s="125"/>
      <c r="S821" s="125"/>
      <c r="T821" s="125"/>
      <c r="U821" s="125"/>
      <c r="V821" s="125"/>
      <c r="W821" s="125"/>
      <c r="X821" s="125"/>
      <c r="Y821" s="125"/>
      <c r="Z821" s="125"/>
      <c r="AA821" s="125"/>
      <c r="AB821" s="125"/>
      <c r="AC821" s="125"/>
      <c r="AD821" s="125"/>
      <c r="AE821" s="125"/>
      <c r="AF821" s="125"/>
      <c r="AG821" s="125"/>
      <c r="AH821" s="125"/>
      <c r="AI821" s="125"/>
      <c r="AJ821" s="1"/>
    </row>
    <row r="822" ht="24.0" customHeight="1">
      <c r="A822" s="1"/>
      <c r="B822" s="126"/>
      <c r="C822" s="94"/>
      <c r="D822" s="1"/>
      <c r="E822" s="125"/>
      <c r="F822" s="125"/>
      <c r="G822" s="125"/>
      <c r="H822" s="125"/>
      <c r="I822" s="125"/>
      <c r="J822" s="125"/>
      <c r="K822" s="125"/>
      <c r="L822" s="125"/>
      <c r="M822" s="125"/>
      <c r="N822" s="125"/>
      <c r="O822" s="125"/>
      <c r="P822" s="125"/>
      <c r="Q822" s="125"/>
      <c r="R822" s="125"/>
      <c r="S822" s="125"/>
      <c r="T822" s="125"/>
      <c r="U822" s="125"/>
      <c r="V822" s="125"/>
      <c r="W822" s="125"/>
      <c r="X822" s="125"/>
      <c r="Y822" s="125"/>
      <c r="Z822" s="125"/>
      <c r="AA822" s="125"/>
      <c r="AB822" s="125"/>
      <c r="AC822" s="125"/>
      <c r="AD822" s="125"/>
      <c r="AE822" s="125"/>
      <c r="AF822" s="125"/>
      <c r="AG822" s="125"/>
      <c r="AH822" s="125"/>
      <c r="AI822" s="125"/>
      <c r="AJ822" s="1"/>
    </row>
    <row r="823" ht="24.0" customHeight="1">
      <c r="A823" s="1"/>
      <c r="B823" s="126"/>
      <c r="C823" s="94"/>
      <c r="D823" s="1"/>
      <c r="E823" s="125"/>
      <c r="F823" s="125"/>
      <c r="G823" s="125"/>
      <c r="H823" s="125"/>
      <c r="I823" s="125"/>
      <c r="J823" s="125"/>
      <c r="K823" s="125"/>
      <c r="L823" s="125"/>
      <c r="M823" s="125"/>
      <c r="N823" s="125"/>
      <c r="O823" s="125"/>
      <c r="P823" s="125"/>
      <c r="Q823" s="125"/>
      <c r="R823" s="125"/>
      <c r="S823" s="125"/>
      <c r="T823" s="125"/>
      <c r="U823" s="125"/>
      <c r="V823" s="125"/>
      <c r="W823" s="125"/>
      <c r="X823" s="125"/>
      <c r="Y823" s="125"/>
      <c r="Z823" s="125"/>
      <c r="AA823" s="125"/>
      <c r="AB823" s="125"/>
      <c r="AC823" s="125"/>
      <c r="AD823" s="125"/>
      <c r="AE823" s="125"/>
      <c r="AF823" s="125"/>
      <c r="AG823" s="125"/>
      <c r="AH823" s="125"/>
      <c r="AI823" s="125"/>
      <c r="AJ823" s="1"/>
    </row>
    <row r="824" ht="24.0" customHeight="1">
      <c r="A824" s="1"/>
      <c r="B824" s="126"/>
      <c r="C824" s="94"/>
      <c r="D824" s="1"/>
      <c r="E824" s="125"/>
      <c r="F824" s="125"/>
      <c r="G824" s="125"/>
      <c r="H824" s="125"/>
      <c r="I824" s="125"/>
      <c r="J824" s="125"/>
      <c r="K824" s="125"/>
      <c r="L824" s="125"/>
      <c r="M824" s="125"/>
      <c r="N824" s="125"/>
      <c r="O824" s="125"/>
      <c r="P824" s="125"/>
      <c r="Q824" s="125"/>
      <c r="R824" s="125"/>
      <c r="S824" s="125"/>
      <c r="T824" s="125"/>
      <c r="U824" s="125"/>
      <c r="V824" s="125"/>
      <c r="W824" s="125"/>
      <c r="X824" s="125"/>
      <c r="Y824" s="125"/>
      <c r="Z824" s="125"/>
      <c r="AA824" s="125"/>
      <c r="AB824" s="125"/>
      <c r="AC824" s="125"/>
      <c r="AD824" s="125"/>
      <c r="AE824" s="125"/>
      <c r="AF824" s="125"/>
      <c r="AG824" s="125"/>
      <c r="AH824" s="125"/>
      <c r="AI824" s="125"/>
      <c r="AJ824" s="1"/>
    </row>
    <row r="825" ht="24.0" customHeight="1">
      <c r="A825" s="1"/>
      <c r="B825" s="126"/>
      <c r="C825" s="94"/>
      <c r="D825" s="1"/>
      <c r="E825" s="125"/>
      <c r="F825" s="125"/>
      <c r="G825" s="125"/>
      <c r="H825" s="125"/>
      <c r="I825" s="125"/>
      <c r="J825" s="125"/>
      <c r="K825" s="125"/>
      <c r="L825" s="125"/>
      <c r="M825" s="125"/>
      <c r="N825" s="125"/>
      <c r="O825" s="125"/>
      <c r="P825" s="125"/>
      <c r="Q825" s="125"/>
      <c r="R825" s="125"/>
      <c r="S825" s="125"/>
      <c r="T825" s="125"/>
      <c r="U825" s="125"/>
      <c r="V825" s="125"/>
      <c r="W825" s="125"/>
      <c r="X825" s="125"/>
      <c r="Y825" s="125"/>
      <c r="Z825" s="125"/>
      <c r="AA825" s="125"/>
      <c r="AB825" s="125"/>
      <c r="AC825" s="125"/>
      <c r="AD825" s="125"/>
      <c r="AE825" s="125"/>
      <c r="AF825" s="125"/>
      <c r="AG825" s="125"/>
      <c r="AH825" s="125"/>
      <c r="AI825" s="125"/>
      <c r="AJ825" s="1"/>
    </row>
    <row r="826" ht="24.0" customHeight="1">
      <c r="A826" s="1"/>
      <c r="B826" s="126"/>
      <c r="C826" s="94"/>
      <c r="D826" s="1"/>
      <c r="E826" s="125"/>
      <c r="F826" s="125"/>
      <c r="G826" s="125"/>
      <c r="H826" s="125"/>
      <c r="I826" s="125"/>
      <c r="J826" s="125"/>
      <c r="K826" s="125"/>
      <c r="L826" s="125"/>
      <c r="M826" s="125"/>
      <c r="N826" s="125"/>
      <c r="O826" s="125"/>
      <c r="P826" s="125"/>
      <c r="Q826" s="125"/>
      <c r="R826" s="125"/>
      <c r="S826" s="125"/>
      <c r="T826" s="125"/>
      <c r="U826" s="125"/>
      <c r="V826" s="125"/>
      <c r="W826" s="125"/>
      <c r="X826" s="125"/>
      <c r="Y826" s="125"/>
      <c r="Z826" s="125"/>
      <c r="AA826" s="125"/>
      <c r="AB826" s="125"/>
      <c r="AC826" s="125"/>
      <c r="AD826" s="125"/>
      <c r="AE826" s="125"/>
      <c r="AF826" s="125"/>
      <c r="AG826" s="125"/>
      <c r="AH826" s="125"/>
      <c r="AI826" s="125"/>
      <c r="AJ826" s="1"/>
    </row>
    <row r="827" ht="24.0" customHeight="1">
      <c r="A827" s="1"/>
      <c r="B827" s="126"/>
      <c r="C827" s="94"/>
      <c r="D827" s="1"/>
      <c r="E827" s="125"/>
      <c r="F827" s="125"/>
      <c r="G827" s="125"/>
      <c r="H827" s="125"/>
      <c r="I827" s="125"/>
      <c r="J827" s="125"/>
      <c r="K827" s="125"/>
      <c r="L827" s="125"/>
      <c r="M827" s="125"/>
      <c r="N827" s="125"/>
      <c r="O827" s="125"/>
      <c r="P827" s="125"/>
      <c r="Q827" s="125"/>
      <c r="R827" s="125"/>
      <c r="S827" s="125"/>
      <c r="T827" s="125"/>
      <c r="U827" s="125"/>
      <c r="V827" s="125"/>
      <c r="W827" s="125"/>
      <c r="X827" s="125"/>
      <c r="Y827" s="125"/>
      <c r="Z827" s="125"/>
      <c r="AA827" s="125"/>
      <c r="AB827" s="125"/>
      <c r="AC827" s="125"/>
      <c r="AD827" s="125"/>
      <c r="AE827" s="125"/>
      <c r="AF827" s="125"/>
      <c r="AG827" s="125"/>
      <c r="AH827" s="125"/>
      <c r="AI827" s="125"/>
      <c r="AJ827" s="1"/>
    </row>
    <row r="828" ht="24.0" customHeight="1">
      <c r="A828" s="1"/>
      <c r="B828" s="126"/>
      <c r="C828" s="94"/>
      <c r="D828" s="1"/>
      <c r="E828" s="125"/>
      <c r="F828" s="125"/>
      <c r="G828" s="125"/>
      <c r="H828" s="125"/>
      <c r="I828" s="125"/>
      <c r="J828" s="125"/>
      <c r="K828" s="125"/>
      <c r="L828" s="125"/>
      <c r="M828" s="125"/>
      <c r="N828" s="125"/>
      <c r="O828" s="125"/>
      <c r="P828" s="125"/>
      <c r="Q828" s="125"/>
      <c r="R828" s="125"/>
      <c r="S828" s="125"/>
      <c r="T828" s="125"/>
      <c r="U828" s="125"/>
      <c r="V828" s="125"/>
      <c r="W828" s="125"/>
      <c r="X828" s="125"/>
      <c r="Y828" s="125"/>
      <c r="Z828" s="125"/>
      <c r="AA828" s="125"/>
      <c r="AB828" s="125"/>
      <c r="AC828" s="125"/>
      <c r="AD828" s="125"/>
      <c r="AE828" s="125"/>
      <c r="AF828" s="125"/>
      <c r="AG828" s="125"/>
      <c r="AH828" s="125"/>
      <c r="AI828" s="125"/>
      <c r="AJ828" s="1"/>
    </row>
    <row r="829" ht="24.0" customHeight="1">
      <c r="A829" s="1"/>
      <c r="B829" s="126"/>
      <c r="C829" s="94"/>
      <c r="D829" s="1"/>
      <c r="E829" s="125"/>
      <c r="F829" s="125"/>
      <c r="G829" s="125"/>
      <c r="H829" s="125"/>
      <c r="I829" s="125"/>
      <c r="J829" s="125"/>
      <c r="K829" s="125"/>
      <c r="L829" s="125"/>
      <c r="M829" s="125"/>
      <c r="N829" s="125"/>
      <c r="O829" s="125"/>
      <c r="P829" s="125"/>
      <c r="Q829" s="125"/>
      <c r="R829" s="125"/>
      <c r="S829" s="125"/>
      <c r="T829" s="125"/>
      <c r="U829" s="125"/>
      <c r="V829" s="125"/>
      <c r="W829" s="125"/>
      <c r="X829" s="125"/>
      <c r="Y829" s="125"/>
      <c r="Z829" s="125"/>
      <c r="AA829" s="125"/>
      <c r="AB829" s="125"/>
      <c r="AC829" s="125"/>
      <c r="AD829" s="125"/>
      <c r="AE829" s="125"/>
      <c r="AF829" s="125"/>
      <c r="AG829" s="125"/>
      <c r="AH829" s="125"/>
      <c r="AI829" s="125"/>
      <c r="AJ829" s="1"/>
    </row>
    <row r="830" ht="24.0" customHeight="1">
      <c r="A830" s="1"/>
      <c r="B830" s="126"/>
      <c r="C830" s="94"/>
      <c r="D830" s="1"/>
      <c r="E830" s="125"/>
      <c r="F830" s="125"/>
      <c r="G830" s="125"/>
      <c r="H830" s="125"/>
      <c r="I830" s="125"/>
      <c r="J830" s="125"/>
      <c r="K830" s="125"/>
      <c r="L830" s="125"/>
      <c r="M830" s="125"/>
      <c r="N830" s="125"/>
      <c r="O830" s="125"/>
      <c r="P830" s="125"/>
      <c r="Q830" s="125"/>
      <c r="R830" s="125"/>
      <c r="S830" s="125"/>
      <c r="T830" s="125"/>
      <c r="U830" s="125"/>
      <c r="V830" s="125"/>
      <c r="W830" s="125"/>
      <c r="X830" s="125"/>
      <c r="Y830" s="125"/>
      <c r="Z830" s="125"/>
      <c r="AA830" s="125"/>
      <c r="AB830" s="125"/>
      <c r="AC830" s="125"/>
      <c r="AD830" s="125"/>
      <c r="AE830" s="125"/>
      <c r="AF830" s="125"/>
      <c r="AG830" s="125"/>
      <c r="AH830" s="125"/>
      <c r="AI830" s="125"/>
      <c r="AJ830" s="1"/>
    </row>
    <row r="831" ht="24.0" customHeight="1">
      <c r="A831" s="1"/>
      <c r="B831" s="126"/>
      <c r="C831" s="94"/>
      <c r="D831" s="1"/>
      <c r="E831" s="125"/>
      <c r="F831" s="125"/>
      <c r="G831" s="125"/>
      <c r="H831" s="125"/>
      <c r="I831" s="125"/>
      <c r="J831" s="125"/>
      <c r="K831" s="125"/>
      <c r="L831" s="125"/>
      <c r="M831" s="125"/>
      <c r="N831" s="125"/>
      <c r="O831" s="125"/>
      <c r="P831" s="125"/>
      <c r="Q831" s="125"/>
      <c r="R831" s="125"/>
      <c r="S831" s="125"/>
      <c r="T831" s="125"/>
      <c r="U831" s="125"/>
      <c r="V831" s="125"/>
      <c r="W831" s="125"/>
      <c r="X831" s="125"/>
      <c r="Y831" s="125"/>
      <c r="Z831" s="125"/>
      <c r="AA831" s="125"/>
      <c r="AB831" s="125"/>
      <c r="AC831" s="125"/>
      <c r="AD831" s="125"/>
      <c r="AE831" s="125"/>
      <c r="AF831" s="125"/>
      <c r="AG831" s="125"/>
      <c r="AH831" s="125"/>
      <c r="AI831" s="125"/>
      <c r="AJ831" s="1"/>
    </row>
    <row r="832" ht="24.0" customHeight="1">
      <c r="A832" s="1"/>
      <c r="B832" s="126"/>
      <c r="C832" s="94"/>
      <c r="D832" s="1"/>
      <c r="E832" s="125"/>
      <c r="F832" s="125"/>
      <c r="G832" s="125"/>
      <c r="H832" s="125"/>
      <c r="I832" s="125"/>
      <c r="J832" s="125"/>
      <c r="K832" s="125"/>
      <c r="L832" s="125"/>
      <c r="M832" s="125"/>
      <c r="N832" s="125"/>
      <c r="O832" s="125"/>
      <c r="P832" s="125"/>
      <c r="Q832" s="125"/>
      <c r="R832" s="125"/>
      <c r="S832" s="125"/>
      <c r="T832" s="125"/>
      <c r="U832" s="125"/>
      <c r="V832" s="125"/>
      <c r="W832" s="125"/>
      <c r="X832" s="125"/>
      <c r="Y832" s="125"/>
      <c r="Z832" s="125"/>
      <c r="AA832" s="125"/>
      <c r="AB832" s="125"/>
      <c r="AC832" s="125"/>
      <c r="AD832" s="125"/>
      <c r="AE832" s="125"/>
      <c r="AF832" s="125"/>
      <c r="AG832" s="125"/>
      <c r="AH832" s="125"/>
      <c r="AI832" s="125"/>
      <c r="AJ832" s="1"/>
    </row>
    <row r="833" ht="24.0" customHeight="1">
      <c r="A833" s="1"/>
      <c r="B833" s="126"/>
      <c r="C833" s="94"/>
      <c r="D833" s="1"/>
      <c r="E833" s="125"/>
      <c r="F833" s="125"/>
      <c r="G833" s="125"/>
      <c r="H833" s="125"/>
      <c r="I833" s="125"/>
      <c r="J833" s="125"/>
      <c r="K833" s="125"/>
      <c r="L833" s="125"/>
      <c r="M833" s="125"/>
      <c r="N833" s="125"/>
      <c r="O833" s="125"/>
      <c r="P833" s="125"/>
      <c r="Q833" s="125"/>
      <c r="R833" s="125"/>
      <c r="S833" s="125"/>
      <c r="T833" s="125"/>
      <c r="U833" s="125"/>
      <c r="V833" s="125"/>
      <c r="W833" s="125"/>
      <c r="X833" s="125"/>
      <c r="Y833" s="125"/>
      <c r="Z833" s="125"/>
      <c r="AA833" s="125"/>
      <c r="AB833" s="125"/>
      <c r="AC833" s="125"/>
      <c r="AD833" s="125"/>
      <c r="AE833" s="125"/>
      <c r="AF833" s="125"/>
      <c r="AG833" s="125"/>
      <c r="AH833" s="125"/>
      <c r="AI833" s="125"/>
      <c r="AJ833" s="1"/>
    </row>
    <row r="834" ht="24.0" customHeight="1">
      <c r="A834" s="1"/>
      <c r="B834" s="126"/>
      <c r="C834" s="94"/>
      <c r="D834" s="1"/>
      <c r="E834" s="125"/>
      <c r="F834" s="125"/>
      <c r="G834" s="125"/>
      <c r="H834" s="125"/>
      <c r="I834" s="125"/>
      <c r="J834" s="125"/>
      <c r="K834" s="125"/>
      <c r="L834" s="125"/>
      <c r="M834" s="125"/>
      <c r="N834" s="125"/>
      <c r="O834" s="125"/>
      <c r="P834" s="125"/>
      <c r="Q834" s="125"/>
      <c r="R834" s="125"/>
      <c r="S834" s="125"/>
      <c r="T834" s="125"/>
      <c r="U834" s="125"/>
      <c r="V834" s="125"/>
      <c r="W834" s="125"/>
      <c r="X834" s="125"/>
      <c r="Y834" s="125"/>
      <c r="Z834" s="125"/>
      <c r="AA834" s="125"/>
      <c r="AB834" s="125"/>
      <c r="AC834" s="125"/>
      <c r="AD834" s="125"/>
      <c r="AE834" s="125"/>
      <c r="AF834" s="125"/>
      <c r="AG834" s="125"/>
      <c r="AH834" s="125"/>
      <c r="AI834" s="125"/>
      <c r="AJ834" s="1"/>
    </row>
    <row r="835" ht="24.0" customHeight="1">
      <c r="A835" s="1"/>
      <c r="B835" s="126"/>
      <c r="C835" s="94"/>
      <c r="D835" s="1"/>
      <c r="E835" s="125"/>
      <c r="F835" s="125"/>
      <c r="G835" s="125"/>
      <c r="H835" s="125"/>
      <c r="I835" s="125"/>
      <c r="J835" s="125"/>
      <c r="K835" s="125"/>
      <c r="L835" s="125"/>
      <c r="M835" s="125"/>
      <c r="N835" s="125"/>
      <c r="O835" s="125"/>
      <c r="P835" s="125"/>
      <c r="Q835" s="125"/>
      <c r="R835" s="125"/>
      <c r="S835" s="125"/>
      <c r="T835" s="125"/>
      <c r="U835" s="125"/>
      <c r="V835" s="125"/>
      <c r="W835" s="125"/>
      <c r="X835" s="125"/>
      <c r="Y835" s="125"/>
      <c r="Z835" s="125"/>
      <c r="AA835" s="125"/>
      <c r="AB835" s="125"/>
      <c r="AC835" s="125"/>
      <c r="AD835" s="125"/>
      <c r="AE835" s="125"/>
      <c r="AF835" s="125"/>
      <c r="AG835" s="125"/>
      <c r="AH835" s="125"/>
      <c r="AI835" s="125"/>
      <c r="AJ835" s="1"/>
    </row>
    <row r="836" ht="24.0" customHeight="1">
      <c r="A836" s="1"/>
      <c r="B836" s="126"/>
      <c r="C836" s="94"/>
      <c r="D836" s="1"/>
      <c r="E836" s="125"/>
      <c r="F836" s="125"/>
      <c r="G836" s="125"/>
      <c r="H836" s="125"/>
      <c r="I836" s="125"/>
      <c r="J836" s="125"/>
      <c r="K836" s="125"/>
      <c r="L836" s="125"/>
      <c r="M836" s="125"/>
      <c r="N836" s="125"/>
      <c r="O836" s="125"/>
      <c r="P836" s="125"/>
      <c r="Q836" s="125"/>
      <c r="R836" s="125"/>
      <c r="S836" s="125"/>
      <c r="T836" s="125"/>
      <c r="U836" s="125"/>
      <c r="V836" s="125"/>
      <c r="W836" s="125"/>
      <c r="X836" s="125"/>
      <c r="Y836" s="125"/>
      <c r="Z836" s="125"/>
      <c r="AA836" s="125"/>
      <c r="AB836" s="125"/>
      <c r="AC836" s="125"/>
      <c r="AD836" s="125"/>
      <c r="AE836" s="125"/>
      <c r="AF836" s="125"/>
      <c r="AG836" s="125"/>
      <c r="AH836" s="125"/>
      <c r="AI836" s="125"/>
      <c r="AJ836" s="1"/>
    </row>
    <row r="837" ht="24.0" customHeight="1">
      <c r="A837" s="1"/>
      <c r="B837" s="126"/>
      <c r="C837" s="94"/>
      <c r="D837" s="1"/>
      <c r="E837" s="125"/>
      <c r="F837" s="125"/>
      <c r="G837" s="125"/>
      <c r="H837" s="125"/>
      <c r="I837" s="125"/>
      <c r="J837" s="125"/>
      <c r="K837" s="125"/>
      <c r="L837" s="125"/>
      <c r="M837" s="125"/>
      <c r="N837" s="125"/>
      <c r="O837" s="125"/>
      <c r="P837" s="125"/>
      <c r="Q837" s="125"/>
      <c r="R837" s="125"/>
      <c r="S837" s="125"/>
      <c r="T837" s="125"/>
      <c r="U837" s="125"/>
      <c r="V837" s="125"/>
      <c r="W837" s="125"/>
      <c r="X837" s="125"/>
      <c r="Y837" s="125"/>
      <c r="Z837" s="125"/>
      <c r="AA837" s="125"/>
      <c r="AB837" s="125"/>
      <c r="AC837" s="125"/>
      <c r="AD837" s="125"/>
      <c r="AE837" s="125"/>
      <c r="AF837" s="125"/>
      <c r="AG837" s="125"/>
      <c r="AH837" s="125"/>
      <c r="AI837" s="125"/>
      <c r="AJ837" s="1"/>
    </row>
    <row r="838" ht="24.0" customHeight="1">
      <c r="A838" s="1"/>
      <c r="B838" s="126"/>
      <c r="C838" s="94"/>
      <c r="D838" s="1"/>
      <c r="E838" s="125"/>
      <c r="F838" s="125"/>
      <c r="G838" s="125"/>
      <c r="H838" s="125"/>
      <c r="I838" s="125"/>
      <c r="J838" s="125"/>
      <c r="K838" s="125"/>
      <c r="L838" s="125"/>
      <c r="M838" s="125"/>
      <c r="N838" s="125"/>
      <c r="O838" s="125"/>
      <c r="P838" s="125"/>
      <c r="Q838" s="125"/>
      <c r="R838" s="125"/>
      <c r="S838" s="125"/>
      <c r="T838" s="125"/>
      <c r="U838" s="125"/>
      <c r="V838" s="125"/>
      <c r="W838" s="125"/>
      <c r="X838" s="125"/>
      <c r="Y838" s="125"/>
      <c r="Z838" s="125"/>
      <c r="AA838" s="125"/>
      <c r="AB838" s="125"/>
      <c r="AC838" s="125"/>
      <c r="AD838" s="125"/>
      <c r="AE838" s="125"/>
      <c r="AF838" s="125"/>
      <c r="AG838" s="125"/>
      <c r="AH838" s="125"/>
      <c r="AI838" s="125"/>
      <c r="AJ838" s="1"/>
    </row>
    <row r="839" ht="24.0" customHeight="1">
      <c r="A839" s="1"/>
      <c r="B839" s="126"/>
      <c r="C839" s="94"/>
      <c r="D839" s="1"/>
      <c r="E839" s="125"/>
      <c r="F839" s="125"/>
      <c r="G839" s="125"/>
      <c r="H839" s="125"/>
      <c r="I839" s="125"/>
      <c r="J839" s="125"/>
      <c r="K839" s="125"/>
      <c r="L839" s="125"/>
      <c r="M839" s="125"/>
      <c r="N839" s="125"/>
      <c r="O839" s="125"/>
      <c r="P839" s="125"/>
      <c r="Q839" s="125"/>
      <c r="R839" s="125"/>
      <c r="S839" s="125"/>
      <c r="T839" s="125"/>
      <c r="U839" s="125"/>
      <c r="V839" s="125"/>
      <c r="W839" s="125"/>
      <c r="X839" s="125"/>
      <c r="Y839" s="125"/>
      <c r="Z839" s="125"/>
      <c r="AA839" s="125"/>
      <c r="AB839" s="125"/>
      <c r="AC839" s="125"/>
      <c r="AD839" s="125"/>
      <c r="AE839" s="125"/>
      <c r="AF839" s="125"/>
      <c r="AG839" s="125"/>
      <c r="AH839" s="125"/>
      <c r="AI839" s="125"/>
      <c r="AJ839" s="1"/>
    </row>
    <row r="840" ht="24.0" customHeight="1">
      <c r="A840" s="1"/>
      <c r="B840" s="126"/>
      <c r="C840" s="94"/>
      <c r="D840" s="1"/>
      <c r="E840" s="125"/>
      <c r="F840" s="125"/>
      <c r="G840" s="125"/>
      <c r="H840" s="125"/>
      <c r="I840" s="125"/>
      <c r="J840" s="125"/>
      <c r="K840" s="125"/>
      <c r="L840" s="125"/>
      <c r="M840" s="125"/>
      <c r="N840" s="125"/>
      <c r="O840" s="125"/>
      <c r="P840" s="125"/>
      <c r="Q840" s="125"/>
      <c r="R840" s="125"/>
      <c r="S840" s="125"/>
      <c r="T840" s="125"/>
      <c r="U840" s="125"/>
      <c r="V840" s="125"/>
      <c r="W840" s="125"/>
      <c r="X840" s="125"/>
      <c r="Y840" s="125"/>
      <c r="Z840" s="125"/>
      <c r="AA840" s="125"/>
      <c r="AB840" s="125"/>
      <c r="AC840" s="125"/>
      <c r="AD840" s="125"/>
      <c r="AE840" s="125"/>
      <c r="AF840" s="125"/>
      <c r="AG840" s="125"/>
      <c r="AH840" s="125"/>
      <c r="AI840" s="125"/>
      <c r="AJ840" s="1"/>
    </row>
    <row r="841" ht="24.0" customHeight="1">
      <c r="A841" s="1"/>
      <c r="B841" s="126"/>
      <c r="C841" s="94"/>
      <c r="D841" s="1"/>
      <c r="E841" s="125"/>
      <c r="F841" s="125"/>
      <c r="G841" s="125"/>
      <c r="H841" s="125"/>
      <c r="I841" s="125"/>
      <c r="J841" s="125"/>
      <c r="K841" s="125"/>
      <c r="L841" s="125"/>
      <c r="M841" s="125"/>
      <c r="N841" s="125"/>
      <c r="O841" s="125"/>
      <c r="P841" s="125"/>
      <c r="Q841" s="125"/>
      <c r="R841" s="125"/>
      <c r="S841" s="125"/>
      <c r="T841" s="125"/>
      <c r="U841" s="125"/>
      <c r="V841" s="125"/>
      <c r="W841" s="125"/>
      <c r="X841" s="125"/>
      <c r="Y841" s="125"/>
      <c r="Z841" s="125"/>
      <c r="AA841" s="125"/>
      <c r="AB841" s="125"/>
      <c r="AC841" s="125"/>
      <c r="AD841" s="125"/>
      <c r="AE841" s="125"/>
      <c r="AF841" s="125"/>
      <c r="AG841" s="125"/>
      <c r="AH841" s="125"/>
      <c r="AI841" s="125"/>
      <c r="AJ841" s="1"/>
    </row>
    <row r="842" ht="24.0" customHeight="1">
      <c r="A842" s="1"/>
      <c r="B842" s="126"/>
      <c r="C842" s="94"/>
      <c r="D842" s="1"/>
      <c r="E842" s="125"/>
      <c r="F842" s="125"/>
      <c r="G842" s="125"/>
      <c r="H842" s="125"/>
      <c r="I842" s="125"/>
      <c r="J842" s="125"/>
      <c r="K842" s="125"/>
      <c r="L842" s="125"/>
      <c r="M842" s="125"/>
      <c r="N842" s="125"/>
      <c r="O842" s="125"/>
      <c r="P842" s="125"/>
      <c r="Q842" s="125"/>
      <c r="R842" s="125"/>
      <c r="S842" s="125"/>
      <c r="T842" s="125"/>
      <c r="U842" s="125"/>
      <c r="V842" s="125"/>
      <c r="W842" s="125"/>
      <c r="X842" s="125"/>
      <c r="Y842" s="125"/>
      <c r="Z842" s="125"/>
      <c r="AA842" s="125"/>
      <c r="AB842" s="125"/>
      <c r="AC842" s="125"/>
      <c r="AD842" s="125"/>
      <c r="AE842" s="125"/>
      <c r="AF842" s="125"/>
      <c r="AG842" s="125"/>
      <c r="AH842" s="125"/>
      <c r="AI842" s="125"/>
      <c r="AJ842" s="1"/>
    </row>
    <row r="843" ht="24.0" customHeight="1">
      <c r="A843" s="1"/>
      <c r="B843" s="126"/>
      <c r="C843" s="94"/>
      <c r="D843" s="1"/>
      <c r="E843" s="125"/>
      <c r="F843" s="125"/>
      <c r="G843" s="125"/>
      <c r="H843" s="125"/>
      <c r="I843" s="125"/>
      <c r="J843" s="125"/>
      <c r="K843" s="125"/>
      <c r="L843" s="125"/>
      <c r="M843" s="125"/>
      <c r="N843" s="125"/>
      <c r="O843" s="125"/>
      <c r="P843" s="125"/>
      <c r="Q843" s="125"/>
      <c r="R843" s="125"/>
      <c r="S843" s="125"/>
      <c r="T843" s="125"/>
      <c r="U843" s="125"/>
      <c r="V843" s="125"/>
      <c r="W843" s="125"/>
      <c r="X843" s="125"/>
      <c r="Y843" s="125"/>
      <c r="Z843" s="125"/>
      <c r="AA843" s="125"/>
      <c r="AB843" s="125"/>
      <c r="AC843" s="125"/>
      <c r="AD843" s="125"/>
      <c r="AE843" s="125"/>
      <c r="AF843" s="125"/>
      <c r="AG843" s="125"/>
      <c r="AH843" s="125"/>
      <c r="AI843" s="125"/>
      <c r="AJ843" s="1"/>
    </row>
    <row r="844" ht="24.0" customHeight="1">
      <c r="A844" s="1"/>
      <c r="B844" s="126"/>
      <c r="C844" s="94"/>
      <c r="D844" s="1"/>
      <c r="E844" s="125"/>
      <c r="F844" s="125"/>
      <c r="G844" s="125"/>
      <c r="H844" s="125"/>
      <c r="I844" s="125"/>
      <c r="J844" s="125"/>
      <c r="K844" s="125"/>
      <c r="L844" s="125"/>
      <c r="M844" s="125"/>
      <c r="N844" s="125"/>
      <c r="O844" s="125"/>
      <c r="P844" s="125"/>
      <c r="Q844" s="125"/>
      <c r="R844" s="125"/>
      <c r="S844" s="125"/>
      <c r="T844" s="125"/>
      <c r="U844" s="125"/>
      <c r="V844" s="125"/>
      <c r="W844" s="125"/>
      <c r="X844" s="125"/>
      <c r="Y844" s="125"/>
      <c r="Z844" s="125"/>
      <c r="AA844" s="125"/>
      <c r="AB844" s="125"/>
      <c r="AC844" s="125"/>
      <c r="AD844" s="125"/>
      <c r="AE844" s="125"/>
      <c r="AF844" s="125"/>
      <c r="AG844" s="125"/>
      <c r="AH844" s="125"/>
      <c r="AI844" s="125"/>
      <c r="AJ844" s="1"/>
    </row>
    <row r="845" ht="24.0" customHeight="1">
      <c r="A845" s="1"/>
      <c r="B845" s="126"/>
      <c r="C845" s="94"/>
      <c r="D845" s="1"/>
      <c r="E845" s="125"/>
      <c r="F845" s="125"/>
      <c r="G845" s="125"/>
      <c r="H845" s="125"/>
      <c r="I845" s="125"/>
      <c r="J845" s="125"/>
      <c r="K845" s="125"/>
      <c r="L845" s="125"/>
      <c r="M845" s="125"/>
      <c r="N845" s="125"/>
      <c r="O845" s="125"/>
      <c r="P845" s="125"/>
      <c r="Q845" s="125"/>
      <c r="R845" s="125"/>
      <c r="S845" s="125"/>
      <c r="T845" s="125"/>
      <c r="U845" s="125"/>
      <c r="V845" s="125"/>
      <c r="W845" s="125"/>
      <c r="X845" s="125"/>
      <c r="Y845" s="125"/>
      <c r="Z845" s="125"/>
      <c r="AA845" s="125"/>
      <c r="AB845" s="125"/>
      <c r="AC845" s="125"/>
      <c r="AD845" s="125"/>
      <c r="AE845" s="125"/>
      <c r="AF845" s="125"/>
      <c r="AG845" s="125"/>
      <c r="AH845" s="125"/>
      <c r="AI845" s="125"/>
      <c r="AJ845" s="1"/>
    </row>
    <row r="846" ht="24.0" customHeight="1">
      <c r="A846" s="1"/>
      <c r="B846" s="126"/>
      <c r="C846" s="94"/>
      <c r="D846" s="1"/>
      <c r="E846" s="125"/>
      <c r="F846" s="125"/>
      <c r="G846" s="125"/>
      <c r="H846" s="125"/>
      <c r="I846" s="125"/>
      <c r="J846" s="125"/>
      <c r="K846" s="125"/>
      <c r="L846" s="125"/>
      <c r="M846" s="125"/>
      <c r="N846" s="125"/>
      <c r="O846" s="125"/>
      <c r="P846" s="125"/>
      <c r="Q846" s="125"/>
      <c r="R846" s="125"/>
      <c r="S846" s="125"/>
      <c r="T846" s="125"/>
      <c r="U846" s="125"/>
      <c r="V846" s="125"/>
      <c r="W846" s="125"/>
      <c r="X846" s="125"/>
      <c r="Y846" s="125"/>
      <c r="Z846" s="125"/>
      <c r="AA846" s="125"/>
      <c r="AB846" s="125"/>
      <c r="AC846" s="125"/>
      <c r="AD846" s="125"/>
      <c r="AE846" s="125"/>
      <c r="AF846" s="125"/>
      <c r="AG846" s="125"/>
      <c r="AH846" s="125"/>
      <c r="AI846" s="125"/>
      <c r="AJ846" s="1"/>
    </row>
    <row r="847" ht="24.0" customHeight="1">
      <c r="A847" s="1"/>
      <c r="B847" s="126"/>
      <c r="C847" s="94"/>
      <c r="D847" s="1"/>
      <c r="E847" s="125"/>
      <c r="F847" s="125"/>
      <c r="G847" s="125"/>
      <c r="H847" s="125"/>
      <c r="I847" s="125"/>
      <c r="J847" s="125"/>
      <c r="K847" s="125"/>
      <c r="L847" s="125"/>
      <c r="M847" s="125"/>
      <c r="N847" s="125"/>
      <c r="O847" s="125"/>
      <c r="P847" s="125"/>
      <c r="Q847" s="125"/>
      <c r="R847" s="125"/>
      <c r="S847" s="125"/>
      <c r="T847" s="125"/>
      <c r="U847" s="125"/>
      <c r="V847" s="125"/>
      <c r="W847" s="125"/>
      <c r="X847" s="125"/>
      <c r="Y847" s="125"/>
      <c r="Z847" s="125"/>
      <c r="AA847" s="125"/>
      <c r="AB847" s="125"/>
      <c r="AC847" s="125"/>
      <c r="AD847" s="125"/>
      <c r="AE847" s="125"/>
      <c r="AF847" s="125"/>
      <c r="AG847" s="125"/>
      <c r="AH847" s="125"/>
      <c r="AI847" s="125"/>
      <c r="AJ847" s="1"/>
    </row>
    <row r="848" ht="24.0" customHeight="1">
      <c r="A848" s="1"/>
      <c r="B848" s="126"/>
      <c r="C848" s="94"/>
      <c r="D848" s="1"/>
      <c r="E848" s="125"/>
      <c r="F848" s="125"/>
      <c r="G848" s="125"/>
      <c r="H848" s="125"/>
      <c r="I848" s="125"/>
      <c r="J848" s="125"/>
      <c r="K848" s="125"/>
      <c r="L848" s="125"/>
      <c r="M848" s="125"/>
      <c r="N848" s="125"/>
      <c r="O848" s="125"/>
      <c r="P848" s="125"/>
      <c r="Q848" s="125"/>
      <c r="R848" s="125"/>
      <c r="S848" s="125"/>
      <c r="T848" s="125"/>
      <c r="U848" s="125"/>
      <c r="V848" s="125"/>
      <c r="W848" s="125"/>
      <c r="X848" s="125"/>
      <c r="Y848" s="125"/>
      <c r="Z848" s="125"/>
      <c r="AA848" s="125"/>
      <c r="AB848" s="125"/>
      <c r="AC848" s="125"/>
      <c r="AD848" s="125"/>
      <c r="AE848" s="125"/>
      <c r="AF848" s="125"/>
      <c r="AG848" s="125"/>
      <c r="AH848" s="125"/>
      <c r="AI848" s="125"/>
      <c r="AJ848" s="1"/>
    </row>
    <row r="849" ht="24.0" customHeight="1">
      <c r="A849" s="1"/>
      <c r="B849" s="126"/>
      <c r="C849" s="94"/>
      <c r="D849" s="1"/>
      <c r="E849" s="125"/>
      <c r="F849" s="125"/>
      <c r="G849" s="125"/>
      <c r="H849" s="125"/>
      <c r="I849" s="125"/>
      <c r="J849" s="125"/>
      <c r="K849" s="125"/>
      <c r="L849" s="125"/>
      <c r="M849" s="125"/>
      <c r="N849" s="125"/>
      <c r="O849" s="125"/>
      <c r="P849" s="125"/>
      <c r="Q849" s="125"/>
      <c r="R849" s="125"/>
      <c r="S849" s="125"/>
      <c r="T849" s="125"/>
      <c r="U849" s="125"/>
      <c r="V849" s="125"/>
      <c r="W849" s="125"/>
      <c r="X849" s="125"/>
      <c r="Y849" s="125"/>
      <c r="Z849" s="125"/>
      <c r="AA849" s="125"/>
      <c r="AB849" s="125"/>
      <c r="AC849" s="125"/>
      <c r="AD849" s="125"/>
      <c r="AE849" s="125"/>
      <c r="AF849" s="125"/>
      <c r="AG849" s="125"/>
      <c r="AH849" s="125"/>
      <c r="AI849" s="125"/>
      <c r="AJ849" s="1"/>
    </row>
    <row r="850" ht="24.0" customHeight="1">
      <c r="A850" s="1"/>
      <c r="B850" s="126"/>
      <c r="C850" s="94"/>
      <c r="D850" s="1"/>
      <c r="E850" s="125"/>
      <c r="F850" s="125"/>
      <c r="G850" s="125"/>
      <c r="H850" s="125"/>
      <c r="I850" s="125"/>
      <c r="J850" s="125"/>
      <c r="K850" s="125"/>
      <c r="L850" s="125"/>
      <c r="M850" s="125"/>
      <c r="N850" s="125"/>
      <c r="O850" s="125"/>
      <c r="P850" s="125"/>
      <c r="Q850" s="125"/>
      <c r="R850" s="125"/>
      <c r="S850" s="125"/>
      <c r="T850" s="125"/>
      <c r="U850" s="125"/>
      <c r="V850" s="125"/>
      <c r="W850" s="125"/>
      <c r="X850" s="125"/>
      <c r="Y850" s="125"/>
      <c r="Z850" s="125"/>
      <c r="AA850" s="125"/>
      <c r="AB850" s="125"/>
      <c r="AC850" s="125"/>
      <c r="AD850" s="125"/>
      <c r="AE850" s="125"/>
      <c r="AF850" s="125"/>
      <c r="AG850" s="125"/>
      <c r="AH850" s="125"/>
      <c r="AI850" s="125"/>
      <c r="AJ850" s="1"/>
    </row>
    <row r="851" ht="24.0" customHeight="1">
      <c r="A851" s="1"/>
      <c r="B851" s="126"/>
      <c r="C851" s="94"/>
      <c r="D851" s="1"/>
      <c r="E851" s="125"/>
      <c r="F851" s="125"/>
      <c r="G851" s="125"/>
      <c r="H851" s="125"/>
      <c r="I851" s="125"/>
      <c r="J851" s="125"/>
      <c r="K851" s="125"/>
      <c r="L851" s="125"/>
      <c r="M851" s="125"/>
      <c r="N851" s="125"/>
      <c r="O851" s="125"/>
      <c r="P851" s="125"/>
      <c r="Q851" s="125"/>
      <c r="R851" s="125"/>
      <c r="S851" s="125"/>
      <c r="T851" s="125"/>
      <c r="U851" s="125"/>
      <c r="V851" s="125"/>
      <c r="W851" s="125"/>
      <c r="X851" s="125"/>
      <c r="Y851" s="125"/>
      <c r="Z851" s="125"/>
      <c r="AA851" s="125"/>
      <c r="AB851" s="125"/>
      <c r="AC851" s="125"/>
      <c r="AD851" s="125"/>
      <c r="AE851" s="125"/>
      <c r="AF851" s="125"/>
      <c r="AG851" s="125"/>
      <c r="AH851" s="125"/>
      <c r="AI851" s="125"/>
      <c r="AJ851" s="1"/>
    </row>
    <row r="852" ht="24.0" customHeight="1">
      <c r="A852" s="1"/>
      <c r="B852" s="126"/>
      <c r="C852" s="94"/>
      <c r="D852" s="1"/>
      <c r="E852" s="125"/>
      <c r="F852" s="125"/>
      <c r="G852" s="125"/>
      <c r="H852" s="125"/>
      <c r="I852" s="125"/>
      <c r="J852" s="125"/>
      <c r="K852" s="125"/>
      <c r="L852" s="125"/>
      <c r="M852" s="125"/>
      <c r="N852" s="125"/>
      <c r="O852" s="125"/>
      <c r="P852" s="125"/>
      <c r="Q852" s="125"/>
      <c r="R852" s="125"/>
      <c r="S852" s="125"/>
      <c r="T852" s="125"/>
      <c r="U852" s="125"/>
      <c r="V852" s="125"/>
      <c r="W852" s="125"/>
      <c r="X852" s="125"/>
      <c r="Y852" s="125"/>
      <c r="Z852" s="125"/>
      <c r="AA852" s="125"/>
      <c r="AB852" s="125"/>
      <c r="AC852" s="125"/>
      <c r="AD852" s="125"/>
      <c r="AE852" s="125"/>
      <c r="AF852" s="125"/>
      <c r="AG852" s="125"/>
      <c r="AH852" s="125"/>
      <c r="AI852" s="125"/>
      <c r="AJ852" s="1"/>
    </row>
    <row r="853" ht="24.0" customHeight="1">
      <c r="A853" s="1"/>
      <c r="B853" s="126"/>
      <c r="C853" s="94"/>
      <c r="D853" s="1"/>
      <c r="E853" s="125"/>
      <c r="F853" s="125"/>
      <c r="G853" s="125"/>
      <c r="H853" s="125"/>
      <c r="I853" s="125"/>
      <c r="J853" s="125"/>
      <c r="K853" s="125"/>
      <c r="L853" s="125"/>
      <c r="M853" s="125"/>
      <c r="N853" s="125"/>
      <c r="O853" s="125"/>
      <c r="P853" s="125"/>
      <c r="Q853" s="125"/>
      <c r="R853" s="125"/>
      <c r="S853" s="125"/>
      <c r="T853" s="125"/>
      <c r="U853" s="125"/>
      <c r="V853" s="125"/>
      <c r="W853" s="125"/>
      <c r="X853" s="125"/>
      <c r="Y853" s="125"/>
      <c r="Z853" s="125"/>
      <c r="AA853" s="125"/>
      <c r="AB853" s="125"/>
      <c r="AC853" s="125"/>
      <c r="AD853" s="125"/>
      <c r="AE853" s="125"/>
      <c r="AF853" s="125"/>
      <c r="AG853" s="125"/>
      <c r="AH853" s="125"/>
      <c r="AI853" s="125"/>
      <c r="AJ853" s="1"/>
    </row>
    <row r="854" ht="24.0" customHeight="1">
      <c r="A854" s="1"/>
      <c r="B854" s="126"/>
      <c r="C854" s="94"/>
      <c r="D854" s="1"/>
      <c r="E854" s="125"/>
      <c r="F854" s="125"/>
      <c r="G854" s="125"/>
      <c r="H854" s="125"/>
      <c r="I854" s="125"/>
      <c r="J854" s="125"/>
      <c r="K854" s="125"/>
      <c r="L854" s="125"/>
      <c r="M854" s="125"/>
      <c r="N854" s="125"/>
      <c r="O854" s="125"/>
      <c r="P854" s="125"/>
      <c r="Q854" s="125"/>
      <c r="R854" s="125"/>
      <c r="S854" s="125"/>
      <c r="T854" s="125"/>
      <c r="U854" s="125"/>
      <c r="V854" s="125"/>
      <c r="W854" s="125"/>
      <c r="X854" s="125"/>
      <c r="Y854" s="125"/>
      <c r="Z854" s="125"/>
      <c r="AA854" s="125"/>
      <c r="AB854" s="125"/>
      <c r="AC854" s="125"/>
      <c r="AD854" s="125"/>
      <c r="AE854" s="125"/>
      <c r="AF854" s="125"/>
      <c r="AG854" s="125"/>
      <c r="AH854" s="125"/>
      <c r="AI854" s="125"/>
      <c r="AJ854" s="1"/>
    </row>
    <row r="855" ht="24.0" customHeight="1">
      <c r="A855" s="1"/>
      <c r="B855" s="126"/>
      <c r="C855" s="94"/>
      <c r="D855" s="1"/>
      <c r="E855" s="125"/>
      <c r="F855" s="125"/>
      <c r="G855" s="125"/>
      <c r="H855" s="125"/>
      <c r="I855" s="125"/>
      <c r="J855" s="125"/>
      <c r="K855" s="125"/>
      <c r="L855" s="125"/>
      <c r="M855" s="125"/>
      <c r="N855" s="125"/>
      <c r="O855" s="125"/>
      <c r="P855" s="125"/>
      <c r="Q855" s="125"/>
      <c r="R855" s="125"/>
      <c r="S855" s="125"/>
      <c r="T855" s="125"/>
      <c r="U855" s="125"/>
      <c r="V855" s="125"/>
      <c r="W855" s="125"/>
      <c r="X855" s="125"/>
      <c r="Y855" s="125"/>
      <c r="Z855" s="125"/>
      <c r="AA855" s="125"/>
      <c r="AB855" s="125"/>
      <c r="AC855" s="125"/>
      <c r="AD855" s="125"/>
      <c r="AE855" s="125"/>
      <c r="AF855" s="125"/>
      <c r="AG855" s="125"/>
      <c r="AH855" s="125"/>
      <c r="AI855" s="125"/>
      <c r="AJ855" s="1"/>
    </row>
    <row r="856" ht="24.0" customHeight="1">
      <c r="A856" s="1"/>
      <c r="B856" s="126"/>
      <c r="C856" s="94"/>
      <c r="D856" s="1"/>
      <c r="E856" s="125"/>
      <c r="F856" s="125"/>
      <c r="G856" s="125"/>
      <c r="H856" s="125"/>
      <c r="I856" s="125"/>
      <c r="J856" s="125"/>
      <c r="K856" s="125"/>
      <c r="L856" s="125"/>
      <c r="M856" s="125"/>
      <c r="N856" s="125"/>
      <c r="O856" s="125"/>
      <c r="P856" s="125"/>
      <c r="Q856" s="125"/>
      <c r="R856" s="125"/>
      <c r="S856" s="125"/>
      <c r="T856" s="125"/>
      <c r="U856" s="125"/>
      <c r="V856" s="125"/>
      <c r="W856" s="125"/>
      <c r="X856" s="125"/>
      <c r="Y856" s="125"/>
      <c r="Z856" s="125"/>
      <c r="AA856" s="125"/>
      <c r="AB856" s="125"/>
      <c r="AC856" s="125"/>
      <c r="AD856" s="125"/>
      <c r="AE856" s="125"/>
      <c r="AF856" s="125"/>
      <c r="AG856" s="125"/>
      <c r="AH856" s="125"/>
      <c r="AI856" s="125"/>
      <c r="AJ856" s="1"/>
    </row>
    <row r="857" ht="24.0" customHeight="1">
      <c r="A857" s="1"/>
      <c r="B857" s="126"/>
      <c r="C857" s="94"/>
      <c r="D857" s="1"/>
      <c r="E857" s="125"/>
      <c r="F857" s="125"/>
      <c r="G857" s="125"/>
      <c r="H857" s="125"/>
      <c r="I857" s="125"/>
      <c r="J857" s="125"/>
      <c r="K857" s="125"/>
      <c r="L857" s="125"/>
      <c r="M857" s="125"/>
      <c r="N857" s="125"/>
      <c r="O857" s="125"/>
      <c r="P857" s="125"/>
      <c r="Q857" s="125"/>
      <c r="R857" s="125"/>
      <c r="S857" s="125"/>
      <c r="T857" s="125"/>
      <c r="U857" s="125"/>
      <c r="V857" s="125"/>
      <c r="W857" s="125"/>
      <c r="X857" s="125"/>
      <c r="Y857" s="125"/>
      <c r="Z857" s="125"/>
      <c r="AA857" s="125"/>
      <c r="AB857" s="125"/>
      <c r="AC857" s="125"/>
      <c r="AD857" s="125"/>
      <c r="AE857" s="125"/>
      <c r="AF857" s="125"/>
      <c r="AG857" s="125"/>
      <c r="AH857" s="125"/>
      <c r="AI857" s="125"/>
      <c r="AJ857" s="1"/>
    </row>
    <row r="858" ht="24.0" customHeight="1">
      <c r="A858" s="1"/>
      <c r="B858" s="126"/>
      <c r="C858" s="94"/>
      <c r="D858" s="1"/>
      <c r="E858" s="125"/>
      <c r="F858" s="125"/>
      <c r="G858" s="125"/>
      <c r="H858" s="125"/>
      <c r="I858" s="125"/>
      <c r="J858" s="125"/>
      <c r="K858" s="125"/>
      <c r="L858" s="125"/>
      <c r="M858" s="125"/>
      <c r="N858" s="125"/>
      <c r="O858" s="125"/>
      <c r="P858" s="125"/>
      <c r="Q858" s="125"/>
      <c r="R858" s="125"/>
      <c r="S858" s="125"/>
      <c r="T858" s="125"/>
      <c r="U858" s="125"/>
      <c r="V858" s="125"/>
      <c r="W858" s="125"/>
      <c r="X858" s="125"/>
      <c r="Y858" s="125"/>
      <c r="Z858" s="125"/>
      <c r="AA858" s="125"/>
      <c r="AB858" s="125"/>
      <c r="AC858" s="125"/>
      <c r="AD858" s="125"/>
      <c r="AE858" s="125"/>
      <c r="AF858" s="125"/>
      <c r="AG858" s="125"/>
      <c r="AH858" s="125"/>
      <c r="AI858" s="125"/>
      <c r="AJ858" s="1"/>
    </row>
    <row r="859" ht="24.0" customHeight="1">
      <c r="A859" s="1"/>
      <c r="B859" s="126"/>
      <c r="C859" s="94"/>
      <c r="D859" s="1"/>
      <c r="E859" s="125"/>
      <c r="F859" s="125"/>
      <c r="G859" s="125"/>
      <c r="H859" s="125"/>
      <c r="I859" s="125"/>
      <c r="J859" s="125"/>
      <c r="K859" s="125"/>
      <c r="L859" s="125"/>
      <c r="M859" s="125"/>
      <c r="N859" s="125"/>
      <c r="O859" s="125"/>
      <c r="P859" s="125"/>
      <c r="Q859" s="125"/>
      <c r="R859" s="125"/>
      <c r="S859" s="125"/>
      <c r="T859" s="125"/>
      <c r="U859" s="125"/>
      <c r="V859" s="125"/>
      <c r="W859" s="125"/>
      <c r="X859" s="125"/>
      <c r="Y859" s="125"/>
      <c r="Z859" s="125"/>
      <c r="AA859" s="125"/>
      <c r="AB859" s="125"/>
      <c r="AC859" s="125"/>
      <c r="AD859" s="125"/>
      <c r="AE859" s="125"/>
      <c r="AF859" s="125"/>
      <c r="AG859" s="125"/>
      <c r="AH859" s="125"/>
      <c r="AI859" s="125"/>
      <c r="AJ859" s="1"/>
    </row>
    <row r="860" ht="24.0" customHeight="1">
      <c r="A860" s="1"/>
      <c r="B860" s="126"/>
      <c r="C860" s="94"/>
      <c r="D860" s="1"/>
      <c r="E860" s="125"/>
      <c r="F860" s="125"/>
      <c r="G860" s="125"/>
      <c r="H860" s="125"/>
      <c r="I860" s="125"/>
      <c r="J860" s="125"/>
      <c r="K860" s="125"/>
      <c r="L860" s="125"/>
      <c r="M860" s="125"/>
      <c r="N860" s="125"/>
      <c r="O860" s="125"/>
      <c r="P860" s="125"/>
      <c r="Q860" s="125"/>
      <c r="R860" s="125"/>
      <c r="S860" s="125"/>
      <c r="T860" s="125"/>
      <c r="U860" s="125"/>
      <c r="V860" s="125"/>
      <c r="W860" s="125"/>
      <c r="X860" s="125"/>
      <c r="Y860" s="125"/>
      <c r="Z860" s="125"/>
      <c r="AA860" s="125"/>
      <c r="AB860" s="125"/>
      <c r="AC860" s="125"/>
      <c r="AD860" s="125"/>
      <c r="AE860" s="125"/>
      <c r="AF860" s="125"/>
      <c r="AG860" s="125"/>
      <c r="AH860" s="125"/>
      <c r="AI860" s="125"/>
      <c r="AJ860" s="1"/>
    </row>
    <row r="861" ht="24.0" customHeight="1">
      <c r="A861" s="1"/>
      <c r="B861" s="126"/>
      <c r="C861" s="94"/>
      <c r="D861" s="1"/>
      <c r="E861" s="125"/>
      <c r="F861" s="125"/>
      <c r="G861" s="125"/>
      <c r="H861" s="125"/>
      <c r="I861" s="125"/>
      <c r="J861" s="125"/>
      <c r="K861" s="125"/>
      <c r="L861" s="125"/>
      <c r="M861" s="125"/>
      <c r="N861" s="125"/>
      <c r="O861" s="125"/>
      <c r="P861" s="125"/>
      <c r="Q861" s="125"/>
      <c r="R861" s="125"/>
      <c r="S861" s="125"/>
      <c r="T861" s="125"/>
      <c r="U861" s="125"/>
      <c r="V861" s="125"/>
      <c r="W861" s="125"/>
      <c r="X861" s="125"/>
      <c r="Y861" s="125"/>
      <c r="Z861" s="125"/>
      <c r="AA861" s="125"/>
      <c r="AB861" s="125"/>
      <c r="AC861" s="125"/>
      <c r="AD861" s="125"/>
      <c r="AE861" s="125"/>
      <c r="AF861" s="125"/>
      <c r="AG861" s="125"/>
      <c r="AH861" s="125"/>
      <c r="AI861" s="125"/>
      <c r="AJ861" s="1"/>
    </row>
    <row r="862" ht="24.0" customHeight="1">
      <c r="A862" s="1"/>
      <c r="B862" s="126"/>
      <c r="C862" s="94"/>
      <c r="D862" s="1"/>
      <c r="E862" s="125"/>
      <c r="F862" s="125"/>
      <c r="G862" s="125"/>
      <c r="H862" s="125"/>
      <c r="I862" s="125"/>
      <c r="J862" s="125"/>
      <c r="K862" s="125"/>
      <c r="L862" s="125"/>
      <c r="M862" s="125"/>
      <c r="N862" s="125"/>
      <c r="O862" s="125"/>
      <c r="P862" s="125"/>
      <c r="Q862" s="125"/>
      <c r="R862" s="125"/>
      <c r="S862" s="125"/>
      <c r="T862" s="125"/>
      <c r="U862" s="125"/>
      <c r="V862" s="125"/>
      <c r="W862" s="125"/>
      <c r="X862" s="125"/>
      <c r="Y862" s="125"/>
      <c r="Z862" s="125"/>
      <c r="AA862" s="125"/>
      <c r="AB862" s="125"/>
      <c r="AC862" s="125"/>
      <c r="AD862" s="125"/>
      <c r="AE862" s="125"/>
      <c r="AF862" s="125"/>
      <c r="AG862" s="125"/>
      <c r="AH862" s="125"/>
      <c r="AI862" s="125"/>
      <c r="AJ862" s="1"/>
    </row>
    <row r="863" ht="24.0" customHeight="1">
      <c r="A863" s="1"/>
      <c r="B863" s="126"/>
      <c r="C863" s="94"/>
      <c r="D863" s="1"/>
      <c r="E863" s="125"/>
      <c r="F863" s="125"/>
      <c r="G863" s="125"/>
      <c r="H863" s="125"/>
      <c r="I863" s="125"/>
      <c r="J863" s="125"/>
      <c r="K863" s="125"/>
      <c r="L863" s="125"/>
      <c r="M863" s="125"/>
      <c r="N863" s="125"/>
      <c r="O863" s="125"/>
      <c r="P863" s="125"/>
      <c r="Q863" s="125"/>
      <c r="R863" s="125"/>
      <c r="S863" s="125"/>
      <c r="T863" s="125"/>
      <c r="U863" s="125"/>
      <c r="V863" s="125"/>
      <c r="W863" s="125"/>
      <c r="X863" s="125"/>
      <c r="Y863" s="125"/>
      <c r="Z863" s="125"/>
      <c r="AA863" s="125"/>
      <c r="AB863" s="125"/>
      <c r="AC863" s="125"/>
      <c r="AD863" s="125"/>
      <c r="AE863" s="125"/>
      <c r="AF863" s="125"/>
      <c r="AG863" s="125"/>
      <c r="AH863" s="125"/>
      <c r="AI863" s="125"/>
      <c r="AJ863" s="1"/>
    </row>
    <row r="864" ht="24.0" customHeight="1">
      <c r="A864" s="1"/>
      <c r="B864" s="126"/>
      <c r="C864" s="94"/>
      <c r="D864" s="1"/>
      <c r="E864" s="125"/>
      <c r="F864" s="125"/>
      <c r="G864" s="125"/>
      <c r="H864" s="125"/>
      <c r="I864" s="125"/>
      <c r="J864" s="125"/>
      <c r="K864" s="125"/>
      <c r="L864" s="125"/>
      <c r="M864" s="125"/>
      <c r="N864" s="125"/>
      <c r="O864" s="125"/>
      <c r="P864" s="125"/>
      <c r="Q864" s="125"/>
      <c r="R864" s="125"/>
      <c r="S864" s="125"/>
      <c r="T864" s="125"/>
      <c r="U864" s="125"/>
      <c r="V864" s="125"/>
      <c r="W864" s="125"/>
      <c r="X864" s="125"/>
      <c r="Y864" s="125"/>
      <c r="Z864" s="125"/>
      <c r="AA864" s="125"/>
      <c r="AB864" s="125"/>
      <c r="AC864" s="125"/>
      <c r="AD864" s="125"/>
      <c r="AE864" s="125"/>
      <c r="AF864" s="125"/>
      <c r="AG864" s="125"/>
      <c r="AH864" s="125"/>
      <c r="AI864" s="125"/>
      <c r="AJ864" s="1"/>
    </row>
    <row r="865" ht="24.0" customHeight="1">
      <c r="A865" s="1"/>
      <c r="B865" s="126"/>
      <c r="C865" s="94"/>
      <c r="D865" s="1"/>
      <c r="E865" s="125"/>
      <c r="F865" s="125"/>
      <c r="G865" s="125"/>
      <c r="H865" s="125"/>
      <c r="I865" s="125"/>
      <c r="J865" s="125"/>
      <c r="K865" s="125"/>
      <c r="L865" s="125"/>
      <c r="M865" s="125"/>
      <c r="N865" s="125"/>
      <c r="O865" s="125"/>
      <c r="P865" s="125"/>
      <c r="Q865" s="125"/>
      <c r="R865" s="125"/>
      <c r="S865" s="125"/>
      <c r="T865" s="125"/>
      <c r="U865" s="125"/>
      <c r="V865" s="125"/>
      <c r="W865" s="125"/>
      <c r="X865" s="125"/>
      <c r="Y865" s="125"/>
      <c r="Z865" s="125"/>
      <c r="AA865" s="125"/>
      <c r="AB865" s="125"/>
      <c r="AC865" s="125"/>
      <c r="AD865" s="125"/>
      <c r="AE865" s="125"/>
      <c r="AF865" s="125"/>
      <c r="AG865" s="125"/>
      <c r="AH865" s="125"/>
      <c r="AI865" s="125"/>
      <c r="AJ865" s="1"/>
    </row>
    <row r="866" ht="24.0" customHeight="1">
      <c r="A866" s="1"/>
      <c r="B866" s="126"/>
      <c r="C866" s="94"/>
      <c r="D866" s="1"/>
      <c r="E866" s="125"/>
      <c r="F866" s="125"/>
      <c r="G866" s="125"/>
      <c r="H866" s="125"/>
      <c r="I866" s="125"/>
      <c r="J866" s="125"/>
      <c r="K866" s="125"/>
      <c r="L866" s="125"/>
      <c r="M866" s="125"/>
      <c r="N866" s="125"/>
      <c r="O866" s="125"/>
      <c r="P866" s="125"/>
      <c r="Q866" s="125"/>
      <c r="R866" s="125"/>
      <c r="S866" s="125"/>
      <c r="T866" s="125"/>
      <c r="U866" s="125"/>
      <c r="V866" s="125"/>
      <c r="W866" s="125"/>
      <c r="X866" s="125"/>
      <c r="Y866" s="125"/>
      <c r="Z866" s="125"/>
      <c r="AA866" s="125"/>
      <c r="AB866" s="125"/>
      <c r="AC866" s="125"/>
      <c r="AD866" s="125"/>
      <c r="AE866" s="125"/>
      <c r="AF866" s="125"/>
      <c r="AG866" s="125"/>
      <c r="AH866" s="125"/>
      <c r="AI866" s="125"/>
      <c r="AJ866" s="1"/>
    </row>
    <row r="867" ht="24.0" customHeight="1">
      <c r="A867" s="1"/>
      <c r="B867" s="126"/>
      <c r="C867" s="94"/>
      <c r="D867" s="1"/>
      <c r="E867" s="125"/>
      <c r="F867" s="125"/>
      <c r="G867" s="125"/>
      <c r="H867" s="125"/>
      <c r="I867" s="125"/>
      <c r="J867" s="125"/>
      <c r="K867" s="125"/>
      <c r="L867" s="125"/>
      <c r="M867" s="125"/>
      <c r="N867" s="125"/>
      <c r="O867" s="125"/>
      <c r="P867" s="125"/>
      <c r="Q867" s="125"/>
      <c r="R867" s="125"/>
      <c r="S867" s="125"/>
      <c r="T867" s="125"/>
      <c r="U867" s="125"/>
      <c r="V867" s="125"/>
      <c r="W867" s="125"/>
      <c r="X867" s="125"/>
      <c r="Y867" s="125"/>
      <c r="Z867" s="125"/>
      <c r="AA867" s="125"/>
      <c r="AB867" s="125"/>
      <c r="AC867" s="125"/>
      <c r="AD867" s="125"/>
      <c r="AE867" s="125"/>
      <c r="AF867" s="125"/>
      <c r="AG867" s="125"/>
      <c r="AH867" s="125"/>
      <c r="AI867" s="125"/>
      <c r="AJ867" s="1"/>
    </row>
    <row r="868" ht="24.0" customHeight="1">
      <c r="A868" s="1"/>
      <c r="B868" s="126"/>
      <c r="C868" s="94"/>
      <c r="D868" s="1"/>
      <c r="E868" s="125"/>
      <c r="F868" s="125"/>
      <c r="G868" s="125"/>
      <c r="H868" s="125"/>
      <c r="I868" s="125"/>
      <c r="J868" s="125"/>
      <c r="K868" s="125"/>
      <c r="L868" s="125"/>
      <c r="M868" s="125"/>
      <c r="N868" s="125"/>
      <c r="O868" s="125"/>
      <c r="P868" s="125"/>
      <c r="Q868" s="125"/>
      <c r="R868" s="125"/>
      <c r="S868" s="125"/>
      <c r="T868" s="125"/>
      <c r="U868" s="125"/>
      <c r="V868" s="125"/>
      <c r="W868" s="125"/>
      <c r="X868" s="125"/>
      <c r="Y868" s="125"/>
      <c r="Z868" s="125"/>
      <c r="AA868" s="125"/>
      <c r="AB868" s="125"/>
      <c r="AC868" s="125"/>
      <c r="AD868" s="125"/>
      <c r="AE868" s="125"/>
      <c r="AF868" s="125"/>
      <c r="AG868" s="125"/>
      <c r="AH868" s="125"/>
      <c r="AI868" s="125"/>
      <c r="AJ868" s="1"/>
    </row>
    <row r="869" ht="24.0" customHeight="1">
      <c r="A869" s="1"/>
      <c r="B869" s="126"/>
      <c r="C869" s="94"/>
      <c r="D869" s="1"/>
      <c r="E869" s="125"/>
      <c r="F869" s="125"/>
      <c r="G869" s="125"/>
      <c r="H869" s="125"/>
      <c r="I869" s="125"/>
      <c r="J869" s="125"/>
      <c r="K869" s="125"/>
      <c r="L869" s="125"/>
      <c r="M869" s="125"/>
      <c r="N869" s="125"/>
      <c r="O869" s="125"/>
      <c r="P869" s="125"/>
      <c r="Q869" s="125"/>
      <c r="R869" s="125"/>
      <c r="S869" s="125"/>
      <c r="T869" s="125"/>
      <c r="U869" s="125"/>
      <c r="V869" s="125"/>
      <c r="W869" s="125"/>
      <c r="X869" s="125"/>
      <c r="Y869" s="125"/>
      <c r="Z869" s="125"/>
      <c r="AA869" s="125"/>
      <c r="AB869" s="125"/>
      <c r="AC869" s="125"/>
      <c r="AD869" s="125"/>
      <c r="AE869" s="125"/>
      <c r="AF869" s="125"/>
      <c r="AG869" s="125"/>
      <c r="AH869" s="125"/>
      <c r="AI869" s="125"/>
      <c r="AJ869" s="1"/>
    </row>
    <row r="870" ht="24.0" customHeight="1">
      <c r="A870" s="1"/>
      <c r="B870" s="126"/>
      <c r="C870" s="94"/>
      <c r="D870" s="1"/>
      <c r="E870" s="125"/>
      <c r="F870" s="125"/>
      <c r="G870" s="125"/>
      <c r="H870" s="125"/>
      <c r="I870" s="125"/>
      <c r="J870" s="125"/>
      <c r="K870" s="125"/>
      <c r="L870" s="125"/>
      <c r="M870" s="125"/>
      <c r="N870" s="125"/>
      <c r="O870" s="125"/>
      <c r="P870" s="125"/>
      <c r="Q870" s="125"/>
      <c r="R870" s="125"/>
      <c r="S870" s="125"/>
      <c r="T870" s="125"/>
      <c r="U870" s="125"/>
      <c r="V870" s="125"/>
      <c r="W870" s="125"/>
      <c r="X870" s="125"/>
      <c r="Y870" s="125"/>
      <c r="Z870" s="125"/>
      <c r="AA870" s="125"/>
      <c r="AB870" s="125"/>
      <c r="AC870" s="125"/>
      <c r="AD870" s="125"/>
      <c r="AE870" s="125"/>
      <c r="AF870" s="125"/>
      <c r="AG870" s="125"/>
      <c r="AH870" s="125"/>
      <c r="AI870" s="125"/>
      <c r="AJ870" s="1"/>
    </row>
    <row r="871" ht="24.0" customHeight="1">
      <c r="A871" s="1"/>
      <c r="B871" s="126"/>
      <c r="C871" s="94"/>
      <c r="D871" s="1"/>
      <c r="E871" s="125"/>
      <c r="F871" s="125"/>
      <c r="G871" s="125"/>
      <c r="H871" s="125"/>
      <c r="I871" s="125"/>
      <c r="J871" s="125"/>
      <c r="K871" s="125"/>
      <c r="L871" s="125"/>
      <c r="M871" s="125"/>
      <c r="N871" s="125"/>
      <c r="O871" s="125"/>
      <c r="P871" s="125"/>
      <c r="Q871" s="125"/>
      <c r="R871" s="125"/>
      <c r="S871" s="125"/>
      <c r="T871" s="125"/>
      <c r="U871" s="125"/>
      <c r="V871" s="125"/>
      <c r="W871" s="125"/>
      <c r="X871" s="125"/>
      <c r="Y871" s="125"/>
      <c r="Z871" s="125"/>
      <c r="AA871" s="125"/>
      <c r="AB871" s="125"/>
      <c r="AC871" s="125"/>
      <c r="AD871" s="125"/>
      <c r="AE871" s="125"/>
      <c r="AF871" s="125"/>
      <c r="AG871" s="125"/>
      <c r="AH871" s="125"/>
      <c r="AI871" s="125"/>
      <c r="AJ871" s="1"/>
    </row>
    <row r="872" ht="24.0" customHeight="1">
      <c r="A872" s="1"/>
      <c r="B872" s="126"/>
      <c r="C872" s="94"/>
      <c r="D872" s="1"/>
      <c r="E872" s="125"/>
      <c r="F872" s="125"/>
      <c r="G872" s="125"/>
      <c r="H872" s="125"/>
      <c r="I872" s="125"/>
      <c r="J872" s="125"/>
      <c r="K872" s="125"/>
      <c r="L872" s="125"/>
      <c r="M872" s="125"/>
      <c r="N872" s="125"/>
      <c r="O872" s="125"/>
      <c r="P872" s="125"/>
      <c r="Q872" s="125"/>
      <c r="R872" s="125"/>
      <c r="S872" s="125"/>
      <c r="T872" s="125"/>
      <c r="U872" s="125"/>
      <c r="V872" s="125"/>
      <c r="W872" s="125"/>
      <c r="X872" s="125"/>
      <c r="Y872" s="125"/>
      <c r="Z872" s="125"/>
      <c r="AA872" s="125"/>
      <c r="AB872" s="125"/>
      <c r="AC872" s="125"/>
      <c r="AD872" s="125"/>
      <c r="AE872" s="125"/>
      <c r="AF872" s="125"/>
      <c r="AG872" s="125"/>
      <c r="AH872" s="125"/>
      <c r="AI872" s="125"/>
      <c r="AJ872" s="1"/>
    </row>
    <row r="873" ht="24.0" customHeight="1">
      <c r="A873" s="1"/>
      <c r="B873" s="126"/>
      <c r="C873" s="94"/>
      <c r="D873" s="1"/>
      <c r="E873" s="125"/>
      <c r="F873" s="125"/>
      <c r="G873" s="125"/>
      <c r="H873" s="125"/>
      <c r="I873" s="125"/>
      <c r="J873" s="125"/>
      <c r="K873" s="125"/>
      <c r="L873" s="125"/>
      <c r="M873" s="125"/>
      <c r="N873" s="125"/>
      <c r="O873" s="125"/>
      <c r="P873" s="125"/>
      <c r="Q873" s="125"/>
      <c r="R873" s="125"/>
      <c r="S873" s="125"/>
      <c r="T873" s="125"/>
      <c r="U873" s="125"/>
      <c r="V873" s="125"/>
      <c r="W873" s="125"/>
      <c r="X873" s="125"/>
      <c r="Y873" s="125"/>
      <c r="Z873" s="125"/>
      <c r="AA873" s="125"/>
      <c r="AB873" s="125"/>
      <c r="AC873" s="125"/>
      <c r="AD873" s="125"/>
      <c r="AE873" s="125"/>
      <c r="AF873" s="125"/>
      <c r="AG873" s="125"/>
      <c r="AH873" s="125"/>
      <c r="AI873" s="125"/>
      <c r="AJ873" s="1"/>
    </row>
    <row r="874" ht="24.0" customHeight="1">
      <c r="A874" s="1"/>
      <c r="B874" s="126"/>
      <c r="C874" s="94"/>
      <c r="D874" s="1"/>
      <c r="E874" s="125"/>
      <c r="F874" s="125"/>
      <c r="G874" s="125"/>
      <c r="H874" s="125"/>
      <c r="I874" s="125"/>
      <c r="J874" s="125"/>
      <c r="K874" s="125"/>
      <c r="L874" s="125"/>
      <c r="M874" s="125"/>
      <c r="N874" s="125"/>
      <c r="O874" s="125"/>
      <c r="P874" s="125"/>
      <c r="Q874" s="125"/>
      <c r="R874" s="125"/>
      <c r="S874" s="125"/>
      <c r="T874" s="125"/>
      <c r="U874" s="125"/>
      <c r="V874" s="125"/>
      <c r="W874" s="125"/>
      <c r="X874" s="125"/>
      <c r="Y874" s="125"/>
      <c r="Z874" s="125"/>
      <c r="AA874" s="125"/>
      <c r="AB874" s="125"/>
      <c r="AC874" s="125"/>
      <c r="AD874" s="125"/>
      <c r="AE874" s="125"/>
      <c r="AF874" s="125"/>
      <c r="AG874" s="125"/>
      <c r="AH874" s="125"/>
      <c r="AI874" s="125"/>
      <c r="AJ874" s="1"/>
    </row>
    <row r="875" ht="24.0" customHeight="1">
      <c r="A875" s="1"/>
      <c r="B875" s="126"/>
      <c r="C875" s="94"/>
      <c r="D875" s="1"/>
      <c r="E875" s="125"/>
      <c r="F875" s="125"/>
      <c r="G875" s="125"/>
      <c r="H875" s="125"/>
      <c r="I875" s="125"/>
      <c r="J875" s="125"/>
      <c r="K875" s="125"/>
      <c r="L875" s="125"/>
      <c r="M875" s="125"/>
      <c r="N875" s="125"/>
      <c r="O875" s="125"/>
      <c r="P875" s="125"/>
      <c r="Q875" s="125"/>
      <c r="R875" s="125"/>
      <c r="S875" s="125"/>
      <c r="T875" s="125"/>
      <c r="U875" s="125"/>
      <c r="V875" s="125"/>
      <c r="W875" s="125"/>
      <c r="X875" s="125"/>
      <c r="Y875" s="125"/>
      <c r="Z875" s="125"/>
      <c r="AA875" s="125"/>
      <c r="AB875" s="125"/>
      <c r="AC875" s="125"/>
      <c r="AD875" s="125"/>
      <c r="AE875" s="125"/>
      <c r="AF875" s="125"/>
      <c r="AG875" s="125"/>
      <c r="AH875" s="125"/>
      <c r="AI875" s="125"/>
      <c r="AJ875" s="1"/>
    </row>
    <row r="876" ht="24.0" customHeight="1">
      <c r="A876" s="1"/>
      <c r="B876" s="126"/>
      <c r="C876" s="94"/>
      <c r="D876" s="1"/>
      <c r="E876" s="125"/>
      <c r="F876" s="125"/>
      <c r="G876" s="125"/>
      <c r="H876" s="125"/>
      <c r="I876" s="125"/>
      <c r="J876" s="125"/>
      <c r="K876" s="125"/>
      <c r="L876" s="125"/>
      <c r="M876" s="125"/>
      <c r="N876" s="125"/>
      <c r="O876" s="125"/>
      <c r="P876" s="125"/>
      <c r="Q876" s="125"/>
      <c r="R876" s="125"/>
      <c r="S876" s="125"/>
      <c r="T876" s="125"/>
      <c r="U876" s="125"/>
      <c r="V876" s="125"/>
      <c r="W876" s="125"/>
      <c r="X876" s="125"/>
      <c r="Y876" s="125"/>
      <c r="Z876" s="125"/>
      <c r="AA876" s="125"/>
      <c r="AB876" s="125"/>
      <c r="AC876" s="125"/>
      <c r="AD876" s="125"/>
      <c r="AE876" s="125"/>
      <c r="AF876" s="125"/>
      <c r="AG876" s="125"/>
      <c r="AH876" s="125"/>
      <c r="AI876" s="125"/>
      <c r="AJ876" s="1"/>
    </row>
    <row r="877" ht="24.0" customHeight="1">
      <c r="A877" s="1"/>
      <c r="B877" s="126"/>
      <c r="C877" s="94"/>
      <c r="D877" s="1"/>
      <c r="E877" s="125"/>
      <c r="F877" s="125"/>
      <c r="G877" s="125"/>
      <c r="H877" s="125"/>
      <c r="I877" s="125"/>
      <c r="J877" s="125"/>
      <c r="K877" s="125"/>
      <c r="L877" s="125"/>
      <c r="M877" s="125"/>
      <c r="N877" s="125"/>
      <c r="O877" s="125"/>
      <c r="P877" s="125"/>
      <c r="Q877" s="125"/>
      <c r="R877" s="125"/>
      <c r="S877" s="125"/>
      <c r="T877" s="125"/>
      <c r="U877" s="125"/>
      <c r="V877" s="125"/>
      <c r="W877" s="125"/>
      <c r="X877" s="125"/>
      <c r="Y877" s="125"/>
      <c r="Z877" s="125"/>
      <c r="AA877" s="125"/>
      <c r="AB877" s="125"/>
      <c r="AC877" s="125"/>
      <c r="AD877" s="125"/>
      <c r="AE877" s="125"/>
      <c r="AF877" s="125"/>
      <c r="AG877" s="125"/>
      <c r="AH877" s="125"/>
      <c r="AI877" s="125"/>
      <c r="AJ877" s="1"/>
    </row>
    <row r="878" ht="24.0" customHeight="1">
      <c r="A878" s="1"/>
      <c r="B878" s="126"/>
      <c r="C878" s="94"/>
      <c r="D878" s="1"/>
      <c r="E878" s="125"/>
      <c r="F878" s="125"/>
      <c r="G878" s="125"/>
      <c r="H878" s="125"/>
      <c r="I878" s="125"/>
      <c r="J878" s="125"/>
      <c r="K878" s="125"/>
      <c r="L878" s="125"/>
      <c r="M878" s="125"/>
      <c r="N878" s="125"/>
      <c r="O878" s="125"/>
      <c r="P878" s="125"/>
      <c r="Q878" s="125"/>
      <c r="R878" s="125"/>
      <c r="S878" s="125"/>
      <c r="T878" s="125"/>
      <c r="U878" s="125"/>
      <c r="V878" s="125"/>
      <c r="W878" s="125"/>
      <c r="X878" s="125"/>
      <c r="Y878" s="125"/>
      <c r="Z878" s="125"/>
      <c r="AA878" s="125"/>
      <c r="AB878" s="125"/>
      <c r="AC878" s="125"/>
      <c r="AD878" s="125"/>
      <c r="AE878" s="125"/>
      <c r="AF878" s="125"/>
      <c r="AG878" s="125"/>
      <c r="AH878" s="125"/>
      <c r="AI878" s="125"/>
      <c r="AJ878" s="1"/>
    </row>
    <row r="879" ht="24.0" customHeight="1">
      <c r="A879" s="1"/>
      <c r="B879" s="126"/>
      <c r="C879" s="94"/>
      <c r="D879" s="1"/>
      <c r="E879" s="125"/>
      <c r="F879" s="125"/>
      <c r="G879" s="125"/>
      <c r="H879" s="125"/>
      <c r="I879" s="125"/>
      <c r="J879" s="125"/>
      <c r="K879" s="125"/>
      <c r="L879" s="125"/>
      <c r="M879" s="125"/>
      <c r="N879" s="125"/>
      <c r="O879" s="125"/>
      <c r="P879" s="125"/>
      <c r="Q879" s="125"/>
      <c r="R879" s="125"/>
      <c r="S879" s="125"/>
      <c r="T879" s="125"/>
      <c r="U879" s="125"/>
      <c r="V879" s="125"/>
      <c r="W879" s="125"/>
      <c r="X879" s="125"/>
      <c r="Y879" s="125"/>
      <c r="Z879" s="125"/>
      <c r="AA879" s="125"/>
      <c r="AB879" s="125"/>
      <c r="AC879" s="125"/>
      <c r="AD879" s="125"/>
      <c r="AE879" s="125"/>
      <c r="AF879" s="125"/>
      <c r="AG879" s="125"/>
      <c r="AH879" s="125"/>
      <c r="AI879" s="125"/>
      <c r="AJ879" s="1"/>
    </row>
    <row r="880" ht="24.0" customHeight="1">
      <c r="A880" s="1"/>
      <c r="B880" s="126"/>
      <c r="C880" s="94"/>
      <c r="D880" s="1"/>
      <c r="E880" s="125"/>
      <c r="F880" s="125"/>
      <c r="G880" s="125"/>
      <c r="H880" s="125"/>
      <c r="I880" s="125"/>
      <c r="J880" s="125"/>
      <c r="K880" s="125"/>
      <c r="L880" s="125"/>
      <c r="M880" s="125"/>
      <c r="N880" s="125"/>
      <c r="O880" s="125"/>
      <c r="P880" s="125"/>
      <c r="Q880" s="125"/>
      <c r="R880" s="125"/>
      <c r="S880" s="125"/>
      <c r="T880" s="125"/>
      <c r="U880" s="125"/>
      <c r="V880" s="125"/>
      <c r="W880" s="125"/>
      <c r="X880" s="125"/>
      <c r="Y880" s="125"/>
      <c r="Z880" s="125"/>
      <c r="AA880" s="125"/>
      <c r="AB880" s="125"/>
      <c r="AC880" s="125"/>
      <c r="AD880" s="125"/>
      <c r="AE880" s="125"/>
      <c r="AF880" s="125"/>
      <c r="AG880" s="125"/>
      <c r="AH880" s="125"/>
      <c r="AI880" s="125"/>
      <c r="AJ880" s="1"/>
    </row>
    <row r="881" ht="24.0" customHeight="1">
      <c r="A881" s="1"/>
      <c r="B881" s="126"/>
      <c r="C881" s="94"/>
      <c r="D881" s="1"/>
      <c r="E881" s="125"/>
      <c r="F881" s="125"/>
      <c r="G881" s="125"/>
      <c r="H881" s="125"/>
      <c r="I881" s="125"/>
      <c r="J881" s="125"/>
      <c r="K881" s="125"/>
      <c r="L881" s="125"/>
      <c r="M881" s="125"/>
      <c r="N881" s="125"/>
      <c r="O881" s="125"/>
      <c r="P881" s="125"/>
      <c r="Q881" s="125"/>
      <c r="R881" s="125"/>
      <c r="S881" s="125"/>
      <c r="T881" s="125"/>
      <c r="U881" s="125"/>
      <c r="V881" s="125"/>
      <c r="W881" s="125"/>
      <c r="X881" s="125"/>
      <c r="Y881" s="125"/>
      <c r="Z881" s="125"/>
      <c r="AA881" s="125"/>
      <c r="AB881" s="125"/>
      <c r="AC881" s="125"/>
      <c r="AD881" s="125"/>
      <c r="AE881" s="125"/>
      <c r="AF881" s="125"/>
      <c r="AG881" s="125"/>
      <c r="AH881" s="125"/>
      <c r="AI881" s="125"/>
      <c r="AJ881" s="1"/>
    </row>
    <row r="882" ht="24.0" customHeight="1">
      <c r="A882" s="1"/>
      <c r="B882" s="126"/>
      <c r="C882" s="94"/>
      <c r="D882" s="1"/>
      <c r="E882" s="125"/>
      <c r="F882" s="125"/>
      <c r="G882" s="125"/>
      <c r="H882" s="125"/>
      <c r="I882" s="125"/>
      <c r="J882" s="125"/>
      <c r="K882" s="125"/>
      <c r="L882" s="125"/>
      <c r="M882" s="125"/>
      <c r="N882" s="125"/>
      <c r="O882" s="125"/>
      <c r="P882" s="125"/>
      <c r="Q882" s="125"/>
      <c r="R882" s="125"/>
      <c r="S882" s="125"/>
      <c r="T882" s="125"/>
      <c r="U882" s="125"/>
      <c r="V882" s="125"/>
      <c r="W882" s="125"/>
      <c r="X882" s="125"/>
      <c r="Y882" s="125"/>
      <c r="Z882" s="125"/>
      <c r="AA882" s="125"/>
      <c r="AB882" s="125"/>
      <c r="AC882" s="125"/>
      <c r="AD882" s="125"/>
      <c r="AE882" s="125"/>
      <c r="AF882" s="125"/>
      <c r="AG882" s="125"/>
      <c r="AH882" s="125"/>
      <c r="AI882" s="125"/>
      <c r="AJ882" s="1"/>
    </row>
    <row r="883" ht="24.0" customHeight="1">
      <c r="A883" s="1"/>
      <c r="B883" s="126"/>
      <c r="C883" s="94"/>
      <c r="D883" s="1"/>
      <c r="E883" s="125"/>
      <c r="F883" s="125"/>
      <c r="G883" s="125"/>
      <c r="H883" s="125"/>
      <c r="I883" s="125"/>
      <c r="J883" s="125"/>
      <c r="K883" s="125"/>
      <c r="L883" s="125"/>
      <c r="M883" s="125"/>
      <c r="N883" s="125"/>
      <c r="O883" s="125"/>
      <c r="P883" s="125"/>
      <c r="Q883" s="125"/>
      <c r="R883" s="125"/>
      <c r="S883" s="125"/>
      <c r="T883" s="125"/>
      <c r="U883" s="125"/>
      <c r="V883" s="125"/>
      <c r="W883" s="125"/>
      <c r="X883" s="125"/>
      <c r="Y883" s="125"/>
      <c r="Z883" s="125"/>
      <c r="AA883" s="125"/>
      <c r="AB883" s="125"/>
      <c r="AC883" s="125"/>
      <c r="AD883" s="125"/>
      <c r="AE883" s="125"/>
      <c r="AF883" s="125"/>
      <c r="AG883" s="125"/>
      <c r="AH883" s="125"/>
      <c r="AI883" s="125"/>
      <c r="AJ883" s="1"/>
    </row>
    <row r="884" ht="24.0" customHeight="1">
      <c r="A884" s="1"/>
      <c r="B884" s="126"/>
      <c r="C884" s="94"/>
      <c r="D884" s="1"/>
      <c r="E884" s="125"/>
      <c r="F884" s="125"/>
      <c r="G884" s="125"/>
      <c r="H884" s="125"/>
      <c r="I884" s="125"/>
      <c r="J884" s="125"/>
      <c r="K884" s="125"/>
      <c r="L884" s="125"/>
      <c r="M884" s="125"/>
      <c r="N884" s="125"/>
      <c r="O884" s="125"/>
      <c r="P884" s="125"/>
      <c r="Q884" s="125"/>
      <c r="R884" s="125"/>
      <c r="S884" s="125"/>
      <c r="T884" s="125"/>
      <c r="U884" s="125"/>
      <c r="V884" s="125"/>
      <c r="W884" s="125"/>
      <c r="X884" s="125"/>
      <c r="Y884" s="125"/>
      <c r="Z884" s="125"/>
      <c r="AA884" s="125"/>
      <c r="AB884" s="125"/>
      <c r="AC884" s="125"/>
      <c r="AD884" s="125"/>
      <c r="AE884" s="125"/>
      <c r="AF884" s="125"/>
      <c r="AG884" s="125"/>
      <c r="AH884" s="125"/>
      <c r="AI884" s="125"/>
      <c r="AJ884" s="1"/>
    </row>
    <row r="885" ht="24.0" customHeight="1">
      <c r="A885" s="1"/>
      <c r="B885" s="126"/>
      <c r="C885" s="94"/>
      <c r="D885" s="1"/>
      <c r="E885" s="125"/>
      <c r="F885" s="125"/>
      <c r="G885" s="125"/>
      <c r="H885" s="125"/>
      <c r="I885" s="125"/>
      <c r="J885" s="125"/>
      <c r="K885" s="125"/>
      <c r="L885" s="125"/>
      <c r="M885" s="125"/>
      <c r="N885" s="125"/>
      <c r="O885" s="125"/>
      <c r="P885" s="125"/>
      <c r="Q885" s="125"/>
      <c r="R885" s="125"/>
      <c r="S885" s="125"/>
      <c r="T885" s="125"/>
      <c r="U885" s="125"/>
      <c r="V885" s="125"/>
      <c r="W885" s="125"/>
      <c r="X885" s="125"/>
      <c r="Y885" s="125"/>
      <c r="Z885" s="125"/>
      <c r="AA885" s="125"/>
      <c r="AB885" s="125"/>
      <c r="AC885" s="125"/>
      <c r="AD885" s="125"/>
      <c r="AE885" s="125"/>
      <c r="AF885" s="125"/>
      <c r="AG885" s="125"/>
      <c r="AH885" s="125"/>
      <c r="AI885" s="125"/>
      <c r="AJ885" s="1"/>
    </row>
    <row r="886" ht="24.0" customHeight="1">
      <c r="A886" s="1"/>
      <c r="B886" s="126"/>
      <c r="C886" s="94"/>
      <c r="D886" s="1"/>
      <c r="E886" s="125"/>
      <c r="F886" s="125"/>
      <c r="G886" s="125"/>
      <c r="H886" s="125"/>
      <c r="I886" s="125"/>
      <c r="J886" s="125"/>
      <c r="K886" s="125"/>
      <c r="L886" s="125"/>
      <c r="M886" s="125"/>
      <c r="N886" s="125"/>
      <c r="O886" s="125"/>
      <c r="P886" s="125"/>
      <c r="Q886" s="125"/>
      <c r="R886" s="125"/>
      <c r="S886" s="125"/>
      <c r="T886" s="125"/>
      <c r="U886" s="125"/>
      <c r="V886" s="125"/>
      <c r="W886" s="125"/>
      <c r="X886" s="125"/>
      <c r="Y886" s="125"/>
      <c r="Z886" s="125"/>
      <c r="AA886" s="125"/>
      <c r="AB886" s="125"/>
      <c r="AC886" s="125"/>
      <c r="AD886" s="125"/>
      <c r="AE886" s="125"/>
      <c r="AF886" s="125"/>
      <c r="AG886" s="125"/>
      <c r="AH886" s="125"/>
      <c r="AI886" s="125"/>
      <c r="AJ886" s="1"/>
    </row>
    <row r="887" ht="24.0" customHeight="1">
      <c r="A887" s="1"/>
      <c r="B887" s="126"/>
      <c r="C887" s="94"/>
      <c r="D887" s="1"/>
      <c r="E887" s="125"/>
      <c r="F887" s="125"/>
      <c r="G887" s="125"/>
      <c r="H887" s="125"/>
      <c r="I887" s="125"/>
      <c r="J887" s="125"/>
      <c r="K887" s="125"/>
      <c r="L887" s="125"/>
      <c r="M887" s="125"/>
      <c r="N887" s="125"/>
      <c r="O887" s="125"/>
      <c r="P887" s="125"/>
      <c r="Q887" s="125"/>
      <c r="R887" s="125"/>
      <c r="S887" s="125"/>
      <c r="T887" s="125"/>
      <c r="U887" s="125"/>
      <c r="V887" s="125"/>
      <c r="W887" s="125"/>
      <c r="X887" s="125"/>
      <c r="Y887" s="125"/>
      <c r="Z887" s="125"/>
      <c r="AA887" s="125"/>
      <c r="AB887" s="125"/>
      <c r="AC887" s="125"/>
      <c r="AD887" s="125"/>
      <c r="AE887" s="125"/>
      <c r="AF887" s="125"/>
      <c r="AG887" s="125"/>
      <c r="AH887" s="125"/>
      <c r="AI887" s="125"/>
      <c r="AJ887" s="1"/>
    </row>
    <row r="888" ht="24.0" customHeight="1">
      <c r="A888" s="1"/>
      <c r="B888" s="126"/>
      <c r="C888" s="94"/>
      <c r="D888" s="1"/>
      <c r="E888" s="125"/>
      <c r="F888" s="125"/>
      <c r="G888" s="125"/>
      <c r="H888" s="125"/>
      <c r="I888" s="125"/>
      <c r="J888" s="125"/>
      <c r="K888" s="125"/>
      <c r="L888" s="125"/>
      <c r="M888" s="125"/>
      <c r="N888" s="125"/>
      <c r="O888" s="125"/>
      <c r="P888" s="125"/>
      <c r="Q888" s="125"/>
      <c r="R888" s="125"/>
      <c r="S888" s="125"/>
      <c r="T888" s="125"/>
      <c r="U888" s="125"/>
      <c r="V888" s="125"/>
      <c r="W888" s="125"/>
      <c r="X888" s="125"/>
      <c r="Y888" s="125"/>
      <c r="Z888" s="125"/>
      <c r="AA888" s="125"/>
      <c r="AB888" s="125"/>
      <c r="AC888" s="125"/>
      <c r="AD888" s="125"/>
      <c r="AE888" s="125"/>
      <c r="AF888" s="125"/>
      <c r="AG888" s="125"/>
      <c r="AH888" s="125"/>
      <c r="AI888" s="125"/>
      <c r="AJ888" s="1"/>
    </row>
    <row r="889" ht="24.0" customHeight="1">
      <c r="A889" s="1"/>
      <c r="B889" s="126"/>
      <c r="C889" s="94"/>
      <c r="D889" s="1"/>
      <c r="E889" s="125"/>
      <c r="F889" s="125"/>
      <c r="G889" s="125"/>
      <c r="H889" s="125"/>
      <c r="I889" s="125"/>
      <c r="J889" s="125"/>
      <c r="K889" s="125"/>
      <c r="L889" s="125"/>
      <c r="M889" s="125"/>
      <c r="N889" s="125"/>
      <c r="O889" s="125"/>
      <c r="P889" s="125"/>
      <c r="Q889" s="125"/>
      <c r="R889" s="125"/>
      <c r="S889" s="125"/>
      <c r="T889" s="125"/>
      <c r="U889" s="125"/>
      <c r="V889" s="125"/>
      <c r="W889" s="125"/>
      <c r="X889" s="125"/>
      <c r="Y889" s="125"/>
      <c r="Z889" s="125"/>
      <c r="AA889" s="125"/>
      <c r="AB889" s="125"/>
      <c r="AC889" s="125"/>
      <c r="AD889" s="125"/>
      <c r="AE889" s="125"/>
      <c r="AF889" s="125"/>
      <c r="AG889" s="125"/>
      <c r="AH889" s="125"/>
      <c r="AI889" s="125"/>
      <c r="AJ889" s="1"/>
    </row>
    <row r="890" ht="24.0" customHeight="1">
      <c r="A890" s="1"/>
      <c r="B890" s="126"/>
      <c r="C890" s="94"/>
      <c r="D890" s="1"/>
      <c r="E890" s="125"/>
      <c r="F890" s="125"/>
      <c r="G890" s="125"/>
      <c r="H890" s="125"/>
      <c r="I890" s="125"/>
      <c r="J890" s="125"/>
      <c r="K890" s="125"/>
      <c r="L890" s="125"/>
      <c r="M890" s="125"/>
      <c r="N890" s="125"/>
      <c r="O890" s="125"/>
      <c r="P890" s="125"/>
      <c r="Q890" s="125"/>
      <c r="R890" s="125"/>
      <c r="S890" s="125"/>
      <c r="T890" s="125"/>
      <c r="U890" s="125"/>
      <c r="V890" s="125"/>
      <c r="W890" s="125"/>
      <c r="X890" s="125"/>
      <c r="Y890" s="125"/>
      <c r="Z890" s="125"/>
      <c r="AA890" s="125"/>
      <c r="AB890" s="125"/>
      <c r="AC890" s="125"/>
      <c r="AD890" s="125"/>
      <c r="AE890" s="125"/>
      <c r="AF890" s="125"/>
      <c r="AG890" s="125"/>
      <c r="AH890" s="125"/>
      <c r="AI890" s="125"/>
      <c r="AJ890" s="1"/>
    </row>
    <row r="891" ht="24.0" customHeight="1">
      <c r="A891" s="1"/>
      <c r="B891" s="126"/>
      <c r="C891" s="94"/>
      <c r="D891" s="1"/>
      <c r="E891" s="125"/>
      <c r="F891" s="125"/>
      <c r="G891" s="125"/>
      <c r="H891" s="125"/>
      <c r="I891" s="125"/>
      <c r="J891" s="125"/>
      <c r="K891" s="125"/>
      <c r="L891" s="125"/>
      <c r="M891" s="125"/>
      <c r="N891" s="125"/>
      <c r="O891" s="125"/>
      <c r="P891" s="125"/>
      <c r="Q891" s="125"/>
      <c r="R891" s="125"/>
      <c r="S891" s="125"/>
      <c r="T891" s="125"/>
      <c r="U891" s="125"/>
      <c r="V891" s="125"/>
      <c r="W891" s="125"/>
      <c r="X891" s="125"/>
      <c r="Y891" s="125"/>
      <c r="Z891" s="125"/>
      <c r="AA891" s="125"/>
      <c r="AB891" s="125"/>
      <c r="AC891" s="125"/>
      <c r="AD891" s="125"/>
      <c r="AE891" s="125"/>
      <c r="AF891" s="125"/>
      <c r="AG891" s="125"/>
      <c r="AH891" s="125"/>
      <c r="AI891" s="125"/>
      <c r="AJ891" s="1"/>
    </row>
    <row r="892" ht="24.0" customHeight="1">
      <c r="A892" s="1"/>
      <c r="B892" s="126"/>
      <c r="C892" s="94"/>
      <c r="D892" s="1"/>
      <c r="E892" s="125"/>
      <c r="F892" s="125"/>
      <c r="G892" s="125"/>
      <c r="H892" s="125"/>
      <c r="I892" s="125"/>
      <c r="J892" s="125"/>
      <c r="K892" s="125"/>
      <c r="L892" s="125"/>
      <c r="M892" s="125"/>
      <c r="N892" s="125"/>
      <c r="O892" s="125"/>
      <c r="P892" s="125"/>
      <c r="Q892" s="125"/>
      <c r="R892" s="125"/>
      <c r="S892" s="125"/>
      <c r="T892" s="125"/>
      <c r="U892" s="125"/>
      <c r="V892" s="125"/>
      <c r="W892" s="125"/>
      <c r="X892" s="125"/>
      <c r="Y892" s="125"/>
      <c r="Z892" s="125"/>
      <c r="AA892" s="125"/>
      <c r="AB892" s="125"/>
      <c r="AC892" s="125"/>
      <c r="AD892" s="125"/>
      <c r="AE892" s="125"/>
      <c r="AF892" s="125"/>
      <c r="AG892" s="125"/>
      <c r="AH892" s="125"/>
      <c r="AI892" s="125"/>
      <c r="AJ892" s="1"/>
    </row>
    <row r="893" ht="24.0" customHeight="1">
      <c r="A893" s="1"/>
      <c r="B893" s="126"/>
      <c r="C893" s="94"/>
      <c r="D893" s="1"/>
      <c r="E893" s="125"/>
      <c r="F893" s="125"/>
      <c r="G893" s="125"/>
      <c r="H893" s="125"/>
      <c r="I893" s="125"/>
      <c r="J893" s="125"/>
      <c r="K893" s="125"/>
      <c r="L893" s="125"/>
      <c r="M893" s="125"/>
      <c r="N893" s="125"/>
      <c r="O893" s="125"/>
      <c r="P893" s="125"/>
      <c r="Q893" s="125"/>
      <c r="R893" s="125"/>
      <c r="S893" s="125"/>
      <c r="T893" s="125"/>
      <c r="U893" s="125"/>
      <c r="V893" s="125"/>
      <c r="W893" s="125"/>
      <c r="X893" s="125"/>
      <c r="Y893" s="125"/>
      <c r="Z893" s="125"/>
      <c r="AA893" s="125"/>
      <c r="AB893" s="125"/>
      <c r="AC893" s="125"/>
      <c r="AD893" s="125"/>
      <c r="AE893" s="125"/>
      <c r="AF893" s="125"/>
      <c r="AG893" s="125"/>
      <c r="AH893" s="125"/>
      <c r="AI893" s="125"/>
      <c r="AJ893" s="1"/>
    </row>
    <row r="894" ht="24.0" customHeight="1">
      <c r="A894" s="1"/>
      <c r="B894" s="126"/>
      <c r="C894" s="94"/>
      <c r="D894" s="1"/>
      <c r="E894" s="125"/>
      <c r="F894" s="125"/>
      <c r="G894" s="125"/>
      <c r="H894" s="125"/>
      <c r="I894" s="125"/>
      <c r="J894" s="125"/>
      <c r="K894" s="125"/>
      <c r="L894" s="125"/>
      <c r="M894" s="125"/>
      <c r="N894" s="125"/>
      <c r="O894" s="125"/>
      <c r="P894" s="125"/>
      <c r="Q894" s="125"/>
      <c r="R894" s="125"/>
      <c r="S894" s="125"/>
      <c r="T894" s="125"/>
      <c r="U894" s="125"/>
      <c r="V894" s="125"/>
      <c r="W894" s="125"/>
      <c r="X894" s="125"/>
      <c r="Y894" s="125"/>
      <c r="Z894" s="125"/>
      <c r="AA894" s="125"/>
      <c r="AB894" s="125"/>
      <c r="AC894" s="125"/>
      <c r="AD894" s="125"/>
      <c r="AE894" s="125"/>
      <c r="AF894" s="125"/>
      <c r="AG894" s="125"/>
      <c r="AH894" s="125"/>
      <c r="AI894" s="125"/>
      <c r="AJ894" s="1"/>
    </row>
    <row r="895" ht="24.0" customHeight="1">
      <c r="A895" s="1"/>
      <c r="B895" s="126"/>
      <c r="C895" s="94"/>
      <c r="D895" s="1"/>
      <c r="E895" s="125"/>
      <c r="F895" s="125"/>
      <c r="G895" s="125"/>
      <c r="H895" s="125"/>
      <c r="I895" s="125"/>
      <c r="J895" s="125"/>
      <c r="K895" s="125"/>
      <c r="L895" s="125"/>
      <c r="M895" s="125"/>
      <c r="N895" s="125"/>
      <c r="O895" s="125"/>
      <c r="P895" s="125"/>
      <c r="Q895" s="125"/>
      <c r="R895" s="125"/>
      <c r="S895" s="125"/>
      <c r="T895" s="125"/>
      <c r="U895" s="125"/>
      <c r="V895" s="125"/>
      <c r="W895" s="125"/>
      <c r="X895" s="125"/>
      <c r="Y895" s="125"/>
      <c r="Z895" s="125"/>
      <c r="AA895" s="125"/>
      <c r="AB895" s="125"/>
      <c r="AC895" s="125"/>
      <c r="AD895" s="125"/>
      <c r="AE895" s="125"/>
      <c r="AF895" s="125"/>
      <c r="AG895" s="125"/>
      <c r="AH895" s="125"/>
      <c r="AI895" s="125"/>
      <c r="AJ895" s="1"/>
    </row>
    <row r="896" ht="24.0" customHeight="1">
      <c r="A896" s="1"/>
      <c r="B896" s="126"/>
      <c r="C896" s="94"/>
      <c r="D896" s="1"/>
      <c r="E896" s="125"/>
      <c r="F896" s="125"/>
      <c r="G896" s="125"/>
      <c r="H896" s="125"/>
      <c r="I896" s="125"/>
      <c r="J896" s="125"/>
      <c r="K896" s="125"/>
      <c r="L896" s="125"/>
      <c r="M896" s="125"/>
      <c r="N896" s="125"/>
      <c r="O896" s="125"/>
      <c r="P896" s="125"/>
      <c r="Q896" s="125"/>
      <c r="R896" s="125"/>
      <c r="S896" s="125"/>
      <c r="T896" s="125"/>
      <c r="U896" s="125"/>
      <c r="V896" s="125"/>
      <c r="W896" s="125"/>
      <c r="X896" s="125"/>
      <c r="Y896" s="125"/>
      <c r="Z896" s="125"/>
      <c r="AA896" s="125"/>
      <c r="AB896" s="125"/>
      <c r="AC896" s="125"/>
      <c r="AD896" s="125"/>
      <c r="AE896" s="125"/>
      <c r="AF896" s="125"/>
      <c r="AG896" s="125"/>
      <c r="AH896" s="125"/>
      <c r="AI896" s="125"/>
      <c r="AJ896" s="1"/>
    </row>
    <row r="897" ht="24.0" customHeight="1">
      <c r="A897" s="1"/>
      <c r="B897" s="126"/>
      <c r="C897" s="94"/>
      <c r="D897" s="1"/>
      <c r="E897" s="125"/>
      <c r="F897" s="125"/>
      <c r="G897" s="125"/>
      <c r="H897" s="125"/>
      <c r="I897" s="125"/>
      <c r="J897" s="125"/>
      <c r="K897" s="125"/>
      <c r="L897" s="125"/>
      <c r="M897" s="125"/>
      <c r="N897" s="125"/>
      <c r="O897" s="125"/>
      <c r="P897" s="125"/>
      <c r="Q897" s="125"/>
      <c r="R897" s="125"/>
      <c r="S897" s="125"/>
      <c r="T897" s="125"/>
      <c r="U897" s="125"/>
      <c r="V897" s="125"/>
      <c r="W897" s="125"/>
      <c r="X897" s="125"/>
      <c r="Y897" s="125"/>
      <c r="Z897" s="125"/>
      <c r="AA897" s="125"/>
      <c r="AB897" s="125"/>
      <c r="AC897" s="125"/>
      <c r="AD897" s="125"/>
      <c r="AE897" s="125"/>
      <c r="AF897" s="125"/>
      <c r="AG897" s="125"/>
      <c r="AH897" s="125"/>
      <c r="AI897" s="125"/>
      <c r="AJ897" s="1"/>
    </row>
    <row r="898" ht="24.0" customHeight="1">
      <c r="A898" s="1"/>
      <c r="B898" s="126"/>
      <c r="C898" s="94"/>
      <c r="D898" s="1"/>
      <c r="E898" s="125"/>
      <c r="F898" s="125"/>
      <c r="G898" s="125"/>
      <c r="H898" s="125"/>
      <c r="I898" s="125"/>
      <c r="J898" s="125"/>
      <c r="K898" s="125"/>
      <c r="L898" s="125"/>
      <c r="M898" s="125"/>
      <c r="N898" s="125"/>
      <c r="O898" s="125"/>
      <c r="P898" s="125"/>
      <c r="Q898" s="125"/>
      <c r="R898" s="125"/>
      <c r="S898" s="125"/>
      <c r="T898" s="125"/>
      <c r="U898" s="125"/>
      <c r="V898" s="125"/>
      <c r="W898" s="125"/>
      <c r="X898" s="125"/>
      <c r="Y898" s="125"/>
      <c r="Z898" s="125"/>
      <c r="AA898" s="125"/>
      <c r="AB898" s="125"/>
      <c r="AC898" s="125"/>
      <c r="AD898" s="125"/>
      <c r="AE898" s="125"/>
      <c r="AF898" s="125"/>
      <c r="AG898" s="125"/>
      <c r="AH898" s="125"/>
      <c r="AI898" s="125"/>
      <c r="AJ898" s="1"/>
    </row>
    <row r="899" ht="24.0" customHeight="1">
      <c r="A899" s="1"/>
      <c r="B899" s="126"/>
      <c r="C899" s="94"/>
      <c r="D899" s="1"/>
      <c r="E899" s="125"/>
      <c r="F899" s="125"/>
      <c r="G899" s="125"/>
      <c r="H899" s="125"/>
      <c r="I899" s="125"/>
      <c r="J899" s="125"/>
      <c r="K899" s="125"/>
      <c r="L899" s="125"/>
      <c r="M899" s="125"/>
      <c r="N899" s="125"/>
      <c r="O899" s="125"/>
      <c r="P899" s="125"/>
      <c r="Q899" s="125"/>
      <c r="R899" s="125"/>
      <c r="S899" s="125"/>
      <c r="T899" s="125"/>
      <c r="U899" s="125"/>
      <c r="V899" s="125"/>
      <c r="W899" s="125"/>
      <c r="X899" s="125"/>
      <c r="Y899" s="125"/>
      <c r="Z899" s="125"/>
      <c r="AA899" s="125"/>
      <c r="AB899" s="125"/>
      <c r="AC899" s="125"/>
      <c r="AD899" s="125"/>
      <c r="AE899" s="125"/>
      <c r="AF899" s="125"/>
      <c r="AG899" s="125"/>
      <c r="AH899" s="125"/>
      <c r="AI899" s="125"/>
      <c r="AJ899" s="1"/>
    </row>
    <row r="900" ht="24.0" customHeight="1">
      <c r="A900" s="1"/>
      <c r="B900" s="126"/>
      <c r="C900" s="94"/>
      <c r="D900" s="1"/>
      <c r="E900" s="125"/>
      <c r="F900" s="125"/>
      <c r="G900" s="125"/>
      <c r="H900" s="125"/>
      <c r="I900" s="125"/>
      <c r="J900" s="125"/>
      <c r="K900" s="125"/>
      <c r="L900" s="125"/>
      <c r="M900" s="125"/>
      <c r="N900" s="125"/>
      <c r="O900" s="125"/>
      <c r="P900" s="125"/>
      <c r="Q900" s="125"/>
      <c r="R900" s="125"/>
      <c r="S900" s="125"/>
      <c r="T900" s="125"/>
      <c r="U900" s="125"/>
      <c r="V900" s="125"/>
      <c r="W900" s="125"/>
      <c r="X900" s="125"/>
      <c r="Y900" s="125"/>
      <c r="Z900" s="125"/>
      <c r="AA900" s="125"/>
      <c r="AB900" s="125"/>
      <c r="AC900" s="125"/>
      <c r="AD900" s="125"/>
      <c r="AE900" s="125"/>
      <c r="AF900" s="125"/>
      <c r="AG900" s="125"/>
      <c r="AH900" s="125"/>
      <c r="AI900" s="125"/>
      <c r="AJ900" s="1"/>
    </row>
    <row r="901" ht="24.0" customHeight="1">
      <c r="A901" s="1"/>
      <c r="B901" s="126"/>
      <c r="C901" s="94"/>
      <c r="D901" s="1"/>
      <c r="E901" s="125"/>
      <c r="F901" s="125"/>
      <c r="G901" s="125"/>
      <c r="H901" s="125"/>
      <c r="I901" s="125"/>
      <c r="J901" s="125"/>
      <c r="K901" s="125"/>
      <c r="L901" s="125"/>
      <c r="M901" s="125"/>
      <c r="N901" s="125"/>
      <c r="O901" s="125"/>
      <c r="P901" s="125"/>
      <c r="Q901" s="125"/>
      <c r="R901" s="125"/>
      <c r="S901" s="125"/>
      <c r="T901" s="125"/>
      <c r="U901" s="125"/>
      <c r="V901" s="125"/>
      <c r="W901" s="125"/>
      <c r="X901" s="125"/>
      <c r="Y901" s="125"/>
      <c r="Z901" s="125"/>
      <c r="AA901" s="125"/>
      <c r="AB901" s="125"/>
      <c r="AC901" s="125"/>
      <c r="AD901" s="125"/>
      <c r="AE901" s="125"/>
      <c r="AF901" s="125"/>
      <c r="AG901" s="125"/>
      <c r="AH901" s="125"/>
      <c r="AI901" s="125"/>
      <c r="AJ901" s="1"/>
    </row>
    <row r="902" ht="24.0" customHeight="1">
      <c r="A902" s="1"/>
      <c r="B902" s="126"/>
      <c r="C902" s="94"/>
      <c r="D902" s="1"/>
      <c r="E902" s="125"/>
      <c r="F902" s="125"/>
      <c r="G902" s="125"/>
      <c r="H902" s="125"/>
      <c r="I902" s="125"/>
      <c r="J902" s="125"/>
      <c r="K902" s="125"/>
      <c r="L902" s="125"/>
      <c r="M902" s="125"/>
      <c r="N902" s="125"/>
      <c r="O902" s="125"/>
      <c r="P902" s="125"/>
      <c r="Q902" s="125"/>
      <c r="R902" s="125"/>
      <c r="S902" s="125"/>
      <c r="T902" s="125"/>
      <c r="U902" s="125"/>
      <c r="V902" s="125"/>
      <c r="W902" s="125"/>
      <c r="X902" s="125"/>
      <c r="Y902" s="125"/>
      <c r="Z902" s="125"/>
      <c r="AA902" s="125"/>
      <c r="AB902" s="125"/>
      <c r="AC902" s="125"/>
      <c r="AD902" s="125"/>
      <c r="AE902" s="125"/>
      <c r="AF902" s="125"/>
      <c r="AG902" s="125"/>
      <c r="AH902" s="125"/>
      <c r="AI902" s="125"/>
      <c r="AJ902" s="1"/>
    </row>
    <row r="903" ht="24.0" customHeight="1">
      <c r="A903" s="1"/>
      <c r="B903" s="126"/>
      <c r="C903" s="94"/>
      <c r="D903" s="1"/>
      <c r="E903" s="125"/>
      <c r="F903" s="125"/>
      <c r="G903" s="125"/>
      <c r="H903" s="125"/>
      <c r="I903" s="125"/>
      <c r="J903" s="125"/>
      <c r="K903" s="125"/>
      <c r="L903" s="125"/>
      <c r="M903" s="125"/>
      <c r="N903" s="125"/>
      <c r="O903" s="125"/>
      <c r="P903" s="125"/>
      <c r="Q903" s="125"/>
      <c r="R903" s="125"/>
      <c r="S903" s="125"/>
      <c r="T903" s="125"/>
      <c r="U903" s="125"/>
      <c r="V903" s="125"/>
      <c r="W903" s="125"/>
      <c r="X903" s="125"/>
      <c r="Y903" s="125"/>
      <c r="Z903" s="125"/>
      <c r="AA903" s="125"/>
      <c r="AB903" s="125"/>
      <c r="AC903" s="125"/>
      <c r="AD903" s="125"/>
      <c r="AE903" s="125"/>
      <c r="AF903" s="125"/>
      <c r="AG903" s="125"/>
      <c r="AH903" s="125"/>
      <c r="AI903" s="125"/>
      <c r="AJ903" s="1"/>
    </row>
    <row r="904" ht="24.0" customHeight="1">
      <c r="A904" s="1"/>
      <c r="B904" s="126"/>
      <c r="C904" s="94"/>
      <c r="D904" s="1"/>
      <c r="E904" s="125"/>
      <c r="F904" s="125"/>
      <c r="G904" s="125"/>
      <c r="H904" s="125"/>
      <c r="I904" s="125"/>
      <c r="J904" s="125"/>
      <c r="K904" s="125"/>
      <c r="L904" s="125"/>
      <c r="M904" s="125"/>
      <c r="N904" s="125"/>
      <c r="O904" s="125"/>
      <c r="P904" s="125"/>
      <c r="Q904" s="125"/>
      <c r="R904" s="125"/>
      <c r="S904" s="125"/>
      <c r="T904" s="125"/>
      <c r="U904" s="125"/>
      <c r="V904" s="125"/>
      <c r="W904" s="125"/>
      <c r="X904" s="125"/>
      <c r="Y904" s="125"/>
      <c r="Z904" s="125"/>
      <c r="AA904" s="125"/>
      <c r="AB904" s="125"/>
      <c r="AC904" s="125"/>
      <c r="AD904" s="125"/>
      <c r="AE904" s="125"/>
      <c r="AF904" s="125"/>
      <c r="AG904" s="125"/>
      <c r="AH904" s="125"/>
      <c r="AI904" s="125"/>
      <c r="AJ904" s="1"/>
    </row>
    <row r="905" ht="24.0" customHeight="1">
      <c r="A905" s="1"/>
      <c r="B905" s="126"/>
      <c r="C905" s="94"/>
      <c r="D905" s="1"/>
      <c r="E905" s="125"/>
      <c r="F905" s="125"/>
      <c r="G905" s="125"/>
      <c r="H905" s="125"/>
      <c r="I905" s="125"/>
      <c r="J905" s="125"/>
      <c r="K905" s="125"/>
      <c r="L905" s="125"/>
      <c r="M905" s="125"/>
      <c r="N905" s="125"/>
      <c r="O905" s="125"/>
      <c r="P905" s="125"/>
      <c r="Q905" s="125"/>
      <c r="R905" s="125"/>
      <c r="S905" s="125"/>
      <c r="T905" s="125"/>
      <c r="U905" s="125"/>
      <c r="V905" s="125"/>
      <c r="W905" s="125"/>
      <c r="X905" s="125"/>
      <c r="Y905" s="125"/>
      <c r="Z905" s="125"/>
      <c r="AA905" s="125"/>
      <c r="AB905" s="125"/>
      <c r="AC905" s="125"/>
      <c r="AD905" s="125"/>
      <c r="AE905" s="125"/>
      <c r="AF905" s="125"/>
      <c r="AG905" s="125"/>
      <c r="AH905" s="125"/>
      <c r="AI905" s="125"/>
      <c r="AJ905" s="1"/>
    </row>
    <row r="906" ht="24.0" customHeight="1">
      <c r="A906" s="1"/>
      <c r="B906" s="126"/>
      <c r="C906" s="94"/>
      <c r="D906" s="1"/>
      <c r="E906" s="125"/>
      <c r="F906" s="125"/>
      <c r="G906" s="125"/>
      <c r="H906" s="125"/>
      <c r="I906" s="125"/>
      <c r="J906" s="125"/>
      <c r="K906" s="125"/>
      <c r="L906" s="125"/>
      <c r="M906" s="125"/>
      <c r="N906" s="125"/>
      <c r="O906" s="125"/>
      <c r="P906" s="125"/>
      <c r="Q906" s="125"/>
      <c r="R906" s="125"/>
      <c r="S906" s="125"/>
      <c r="T906" s="125"/>
      <c r="U906" s="125"/>
      <c r="V906" s="125"/>
      <c r="W906" s="125"/>
      <c r="X906" s="125"/>
      <c r="Y906" s="125"/>
      <c r="Z906" s="125"/>
      <c r="AA906" s="125"/>
      <c r="AB906" s="125"/>
      <c r="AC906" s="125"/>
      <c r="AD906" s="125"/>
      <c r="AE906" s="125"/>
      <c r="AF906" s="125"/>
      <c r="AG906" s="125"/>
      <c r="AH906" s="125"/>
      <c r="AI906" s="125"/>
      <c r="AJ906" s="1"/>
    </row>
    <row r="907" ht="24.0" customHeight="1">
      <c r="A907" s="1"/>
      <c r="B907" s="126"/>
      <c r="C907" s="94"/>
      <c r="D907" s="1"/>
      <c r="E907" s="125"/>
      <c r="F907" s="125"/>
      <c r="G907" s="125"/>
      <c r="H907" s="125"/>
      <c r="I907" s="125"/>
      <c r="J907" s="125"/>
      <c r="K907" s="125"/>
      <c r="L907" s="125"/>
      <c r="M907" s="125"/>
      <c r="N907" s="125"/>
      <c r="O907" s="125"/>
      <c r="P907" s="125"/>
      <c r="Q907" s="125"/>
      <c r="R907" s="125"/>
      <c r="S907" s="125"/>
      <c r="T907" s="125"/>
      <c r="U907" s="125"/>
      <c r="V907" s="125"/>
      <c r="W907" s="125"/>
      <c r="X907" s="125"/>
      <c r="Y907" s="125"/>
      <c r="Z907" s="125"/>
      <c r="AA907" s="125"/>
      <c r="AB907" s="125"/>
      <c r="AC907" s="125"/>
      <c r="AD907" s="125"/>
      <c r="AE907" s="125"/>
      <c r="AF907" s="125"/>
      <c r="AG907" s="125"/>
      <c r="AH907" s="125"/>
      <c r="AI907" s="125"/>
      <c r="AJ907" s="1"/>
    </row>
    <row r="908" ht="24.0" customHeight="1">
      <c r="A908" s="1"/>
      <c r="B908" s="126"/>
      <c r="C908" s="94"/>
      <c r="D908" s="1"/>
      <c r="E908" s="125"/>
      <c r="F908" s="125"/>
      <c r="G908" s="125"/>
      <c r="H908" s="125"/>
      <c r="I908" s="125"/>
      <c r="J908" s="125"/>
      <c r="K908" s="125"/>
      <c r="L908" s="125"/>
      <c r="M908" s="125"/>
      <c r="N908" s="125"/>
      <c r="O908" s="125"/>
      <c r="P908" s="125"/>
      <c r="Q908" s="125"/>
      <c r="R908" s="125"/>
      <c r="S908" s="125"/>
      <c r="T908" s="125"/>
      <c r="U908" s="125"/>
      <c r="V908" s="125"/>
      <c r="W908" s="125"/>
      <c r="X908" s="125"/>
      <c r="Y908" s="125"/>
      <c r="Z908" s="125"/>
      <c r="AA908" s="125"/>
      <c r="AB908" s="125"/>
      <c r="AC908" s="125"/>
      <c r="AD908" s="125"/>
      <c r="AE908" s="125"/>
      <c r="AF908" s="125"/>
      <c r="AG908" s="125"/>
      <c r="AH908" s="125"/>
      <c r="AI908" s="125"/>
      <c r="AJ908" s="1"/>
    </row>
    <row r="909" ht="24.0" customHeight="1">
      <c r="A909" s="1"/>
      <c r="B909" s="126"/>
      <c r="C909" s="94"/>
      <c r="D909" s="1"/>
      <c r="E909" s="125"/>
      <c r="F909" s="125"/>
      <c r="G909" s="125"/>
      <c r="H909" s="125"/>
      <c r="I909" s="125"/>
      <c r="J909" s="125"/>
      <c r="K909" s="125"/>
      <c r="L909" s="125"/>
      <c r="M909" s="125"/>
      <c r="N909" s="125"/>
      <c r="O909" s="125"/>
      <c r="P909" s="125"/>
      <c r="Q909" s="125"/>
      <c r="R909" s="125"/>
      <c r="S909" s="125"/>
      <c r="T909" s="125"/>
      <c r="U909" s="125"/>
      <c r="V909" s="125"/>
      <c r="W909" s="125"/>
      <c r="X909" s="125"/>
      <c r="Y909" s="125"/>
      <c r="Z909" s="125"/>
      <c r="AA909" s="125"/>
      <c r="AB909" s="125"/>
      <c r="AC909" s="125"/>
      <c r="AD909" s="125"/>
      <c r="AE909" s="125"/>
      <c r="AF909" s="125"/>
      <c r="AG909" s="125"/>
      <c r="AH909" s="125"/>
      <c r="AI909" s="125"/>
      <c r="AJ909" s="1"/>
    </row>
    <row r="910" ht="24.0" customHeight="1">
      <c r="A910" s="1"/>
      <c r="B910" s="126"/>
      <c r="C910" s="94"/>
      <c r="D910" s="1"/>
      <c r="E910" s="125"/>
      <c r="F910" s="125"/>
      <c r="G910" s="125"/>
      <c r="H910" s="125"/>
      <c r="I910" s="125"/>
      <c r="J910" s="125"/>
      <c r="K910" s="125"/>
      <c r="L910" s="125"/>
      <c r="M910" s="125"/>
      <c r="N910" s="125"/>
      <c r="O910" s="125"/>
      <c r="P910" s="125"/>
      <c r="Q910" s="125"/>
      <c r="R910" s="125"/>
      <c r="S910" s="125"/>
      <c r="T910" s="125"/>
      <c r="U910" s="125"/>
      <c r="V910" s="125"/>
      <c r="W910" s="125"/>
      <c r="X910" s="125"/>
      <c r="Y910" s="125"/>
      <c r="Z910" s="125"/>
      <c r="AA910" s="125"/>
      <c r="AB910" s="125"/>
      <c r="AC910" s="125"/>
      <c r="AD910" s="125"/>
      <c r="AE910" s="125"/>
      <c r="AF910" s="125"/>
      <c r="AG910" s="125"/>
      <c r="AH910" s="125"/>
      <c r="AI910" s="125"/>
      <c r="AJ910" s="1"/>
    </row>
    <row r="911" ht="24.0" customHeight="1">
      <c r="A911" s="1"/>
      <c r="B911" s="126"/>
      <c r="C911" s="94"/>
      <c r="D911" s="1"/>
      <c r="E911" s="125"/>
      <c r="F911" s="125"/>
      <c r="G911" s="125"/>
      <c r="H911" s="125"/>
      <c r="I911" s="125"/>
      <c r="J911" s="125"/>
      <c r="K911" s="125"/>
      <c r="L911" s="125"/>
      <c r="M911" s="125"/>
      <c r="N911" s="125"/>
      <c r="O911" s="125"/>
      <c r="P911" s="125"/>
      <c r="Q911" s="125"/>
      <c r="R911" s="125"/>
      <c r="S911" s="125"/>
      <c r="T911" s="125"/>
      <c r="U911" s="125"/>
      <c r="V911" s="125"/>
      <c r="W911" s="125"/>
      <c r="X911" s="125"/>
      <c r="Y911" s="125"/>
      <c r="Z911" s="125"/>
      <c r="AA911" s="125"/>
      <c r="AB911" s="125"/>
      <c r="AC911" s="125"/>
      <c r="AD911" s="125"/>
      <c r="AE911" s="125"/>
      <c r="AF911" s="125"/>
      <c r="AG911" s="125"/>
      <c r="AH911" s="125"/>
      <c r="AI911" s="125"/>
      <c r="AJ911" s="1"/>
    </row>
    <row r="912" ht="24.0" customHeight="1">
      <c r="A912" s="1"/>
      <c r="B912" s="126"/>
      <c r="C912" s="94"/>
      <c r="D912" s="1"/>
      <c r="E912" s="125"/>
      <c r="F912" s="125"/>
      <c r="G912" s="125"/>
      <c r="H912" s="125"/>
      <c r="I912" s="125"/>
      <c r="J912" s="125"/>
      <c r="K912" s="125"/>
      <c r="L912" s="125"/>
      <c r="M912" s="125"/>
      <c r="N912" s="125"/>
      <c r="O912" s="125"/>
      <c r="P912" s="125"/>
      <c r="Q912" s="125"/>
      <c r="R912" s="125"/>
      <c r="S912" s="125"/>
      <c r="T912" s="125"/>
      <c r="U912" s="125"/>
      <c r="V912" s="125"/>
      <c r="W912" s="125"/>
      <c r="X912" s="125"/>
      <c r="Y912" s="125"/>
      <c r="Z912" s="125"/>
      <c r="AA912" s="125"/>
      <c r="AB912" s="125"/>
      <c r="AC912" s="125"/>
      <c r="AD912" s="125"/>
      <c r="AE912" s="125"/>
      <c r="AF912" s="125"/>
      <c r="AG912" s="125"/>
      <c r="AH912" s="125"/>
      <c r="AI912" s="125"/>
      <c r="AJ912" s="1"/>
    </row>
    <row r="913" ht="24.0" customHeight="1">
      <c r="A913" s="1"/>
      <c r="B913" s="126"/>
      <c r="C913" s="94"/>
      <c r="D913" s="1"/>
      <c r="E913" s="125"/>
      <c r="F913" s="125"/>
      <c r="G913" s="125"/>
      <c r="H913" s="125"/>
      <c r="I913" s="125"/>
      <c r="J913" s="125"/>
      <c r="K913" s="125"/>
      <c r="L913" s="125"/>
      <c r="M913" s="125"/>
      <c r="N913" s="125"/>
      <c r="O913" s="125"/>
      <c r="P913" s="125"/>
      <c r="Q913" s="125"/>
      <c r="R913" s="125"/>
      <c r="S913" s="125"/>
      <c r="T913" s="125"/>
      <c r="U913" s="125"/>
      <c r="V913" s="125"/>
      <c r="W913" s="125"/>
      <c r="X913" s="125"/>
      <c r="Y913" s="125"/>
      <c r="Z913" s="125"/>
      <c r="AA913" s="125"/>
      <c r="AB913" s="125"/>
      <c r="AC913" s="125"/>
      <c r="AD913" s="125"/>
      <c r="AE913" s="125"/>
      <c r="AF913" s="125"/>
      <c r="AG913" s="125"/>
      <c r="AH913" s="125"/>
      <c r="AI913" s="125"/>
      <c r="AJ913" s="1"/>
    </row>
    <row r="914" ht="24.0" customHeight="1">
      <c r="A914" s="1"/>
      <c r="B914" s="126"/>
      <c r="C914" s="94"/>
      <c r="D914" s="1"/>
      <c r="E914" s="125"/>
      <c r="F914" s="125"/>
      <c r="G914" s="125"/>
      <c r="H914" s="125"/>
      <c r="I914" s="125"/>
      <c r="J914" s="125"/>
      <c r="K914" s="125"/>
      <c r="L914" s="125"/>
      <c r="M914" s="125"/>
      <c r="N914" s="125"/>
      <c r="O914" s="125"/>
      <c r="P914" s="125"/>
      <c r="Q914" s="125"/>
      <c r="R914" s="125"/>
      <c r="S914" s="125"/>
      <c r="T914" s="125"/>
      <c r="U914" s="125"/>
      <c r="V914" s="125"/>
      <c r="W914" s="125"/>
      <c r="X914" s="125"/>
      <c r="Y914" s="125"/>
      <c r="Z914" s="125"/>
      <c r="AA914" s="125"/>
      <c r="AB914" s="125"/>
      <c r="AC914" s="125"/>
      <c r="AD914" s="125"/>
      <c r="AE914" s="125"/>
      <c r="AF914" s="125"/>
      <c r="AG914" s="125"/>
      <c r="AH914" s="125"/>
      <c r="AI914" s="125"/>
      <c r="AJ914" s="1"/>
    </row>
    <row r="915" ht="24.0" customHeight="1">
      <c r="A915" s="1"/>
      <c r="B915" s="126"/>
      <c r="C915" s="94"/>
      <c r="D915" s="1"/>
      <c r="E915" s="125"/>
      <c r="F915" s="125"/>
      <c r="G915" s="125"/>
      <c r="H915" s="125"/>
      <c r="I915" s="125"/>
      <c r="J915" s="125"/>
      <c r="K915" s="125"/>
      <c r="L915" s="125"/>
      <c r="M915" s="125"/>
      <c r="N915" s="125"/>
      <c r="O915" s="125"/>
      <c r="P915" s="125"/>
      <c r="Q915" s="125"/>
      <c r="R915" s="125"/>
      <c r="S915" s="125"/>
      <c r="T915" s="125"/>
      <c r="U915" s="125"/>
      <c r="V915" s="125"/>
      <c r="W915" s="125"/>
      <c r="X915" s="125"/>
      <c r="Y915" s="125"/>
      <c r="Z915" s="125"/>
      <c r="AA915" s="125"/>
      <c r="AB915" s="125"/>
      <c r="AC915" s="125"/>
      <c r="AD915" s="125"/>
      <c r="AE915" s="125"/>
      <c r="AF915" s="125"/>
      <c r="AG915" s="125"/>
      <c r="AH915" s="125"/>
      <c r="AI915" s="125"/>
      <c r="AJ915" s="1"/>
    </row>
    <row r="916" ht="24.0" customHeight="1">
      <c r="A916" s="1"/>
      <c r="B916" s="126"/>
      <c r="C916" s="94"/>
      <c r="D916" s="1"/>
      <c r="E916" s="125"/>
      <c r="F916" s="125"/>
      <c r="G916" s="125"/>
      <c r="H916" s="125"/>
      <c r="I916" s="125"/>
      <c r="J916" s="125"/>
      <c r="K916" s="125"/>
      <c r="L916" s="125"/>
      <c r="M916" s="125"/>
      <c r="N916" s="125"/>
      <c r="O916" s="125"/>
      <c r="P916" s="125"/>
      <c r="Q916" s="125"/>
      <c r="R916" s="125"/>
      <c r="S916" s="125"/>
      <c r="T916" s="125"/>
      <c r="U916" s="125"/>
      <c r="V916" s="125"/>
      <c r="W916" s="125"/>
      <c r="X916" s="125"/>
      <c r="Y916" s="125"/>
      <c r="Z916" s="125"/>
      <c r="AA916" s="125"/>
      <c r="AB916" s="125"/>
      <c r="AC916" s="125"/>
      <c r="AD916" s="125"/>
      <c r="AE916" s="125"/>
      <c r="AF916" s="125"/>
      <c r="AG916" s="125"/>
      <c r="AH916" s="125"/>
      <c r="AI916" s="125"/>
      <c r="AJ916" s="1"/>
    </row>
    <row r="917" ht="24.0" customHeight="1">
      <c r="A917" s="1"/>
      <c r="B917" s="126"/>
      <c r="C917" s="94"/>
      <c r="D917" s="1"/>
      <c r="E917" s="125"/>
      <c r="F917" s="125"/>
      <c r="G917" s="125"/>
      <c r="H917" s="125"/>
      <c r="I917" s="125"/>
      <c r="J917" s="125"/>
      <c r="K917" s="125"/>
      <c r="L917" s="125"/>
      <c r="M917" s="125"/>
      <c r="N917" s="125"/>
      <c r="O917" s="125"/>
      <c r="P917" s="125"/>
      <c r="Q917" s="125"/>
      <c r="R917" s="125"/>
      <c r="S917" s="125"/>
      <c r="T917" s="125"/>
      <c r="U917" s="125"/>
      <c r="V917" s="125"/>
      <c r="W917" s="125"/>
      <c r="X917" s="125"/>
      <c r="Y917" s="125"/>
      <c r="Z917" s="125"/>
      <c r="AA917" s="125"/>
      <c r="AB917" s="125"/>
      <c r="AC917" s="125"/>
      <c r="AD917" s="125"/>
      <c r="AE917" s="125"/>
      <c r="AF917" s="125"/>
      <c r="AG917" s="125"/>
      <c r="AH917" s="125"/>
      <c r="AI917" s="125"/>
      <c r="AJ917" s="1"/>
    </row>
    <row r="918" ht="24.0" customHeight="1">
      <c r="A918" s="1"/>
      <c r="B918" s="126"/>
      <c r="C918" s="94"/>
      <c r="D918" s="1"/>
      <c r="E918" s="125"/>
      <c r="F918" s="125"/>
      <c r="G918" s="125"/>
      <c r="H918" s="125"/>
      <c r="I918" s="125"/>
      <c r="J918" s="125"/>
      <c r="K918" s="125"/>
      <c r="L918" s="125"/>
      <c r="M918" s="125"/>
      <c r="N918" s="125"/>
      <c r="O918" s="125"/>
      <c r="P918" s="125"/>
      <c r="Q918" s="125"/>
      <c r="R918" s="125"/>
      <c r="S918" s="125"/>
      <c r="T918" s="125"/>
      <c r="U918" s="125"/>
      <c r="V918" s="125"/>
      <c r="W918" s="125"/>
      <c r="X918" s="125"/>
      <c r="Y918" s="125"/>
      <c r="Z918" s="125"/>
      <c r="AA918" s="125"/>
      <c r="AB918" s="125"/>
      <c r="AC918" s="125"/>
      <c r="AD918" s="125"/>
      <c r="AE918" s="125"/>
      <c r="AF918" s="125"/>
      <c r="AG918" s="125"/>
      <c r="AH918" s="125"/>
      <c r="AI918" s="125"/>
      <c r="AJ918" s="1"/>
    </row>
    <row r="919" ht="24.0" customHeight="1">
      <c r="A919" s="1"/>
      <c r="B919" s="126"/>
      <c r="C919" s="94"/>
      <c r="D919" s="1"/>
      <c r="E919" s="125"/>
      <c r="F919" s="125"/>
      <c r="G919" s="125"/>
      <c r="H919" s="125"/>
      <c r="I919" s="125"/>
      <c r="J919" s="125"/>
      <c r="K919" s="125"/>
      <c r="L919" s="125"/>
      <c r="M919" s="125"/>
      <c r="N919" s="125"/>
      <c r="O919" s="125"/>
      <c r="P919" s="125"/>
      <c r="Q919" s="125"/>
      <c r="R919" s="125"/>
      <c r="S919" s="125"/>
      <c r="T919" s="125"/>
      <c r="U919" s="125"/>
      <c r="V919" s="125"/>
      <c r="W919" s="125"/>
      <c r="X919" s="125"/>
      <c r="Y919" s="125"/>
      <c r="Z919" s="125"/>
      <c r="AA919" s="125"/>
      <c r="AB919" s="125"/>
      <c r="AC919" s="125"/>
      <c r="AD919" s="125"/>
      <c r="AE919" s="125"/>
      <c r="AF919" s="125"/>
      <c r="AG919" s="125"/>
      <c r="AH919" s="125"/>
      <c r="AI919" s="125"/>
      <c r="AJ919" s="1"/>
    </row>
    <row r="920" ht="24.0" customHeight="1">
      <c r="A920" s="1"/>
      <c r="B920" s="126"/>
      <c r="C920" s="94"/>
      <c r="D920" s="1"/>
      <c r="E920" s="125"/>
      <c r="F920" s="125"/>
      <c r="G920" s="125"/>
      <c r="H920" s="125"/>
      <c r="I920" s="125"/>
      <c r="J920" s="125"/>
      <c r="K920" s="125"/>
      <c r="L920" s="125"/>
      <c r="M920" s="125"/>
      <c r="N920" s="125"/>
      <c r="O920" s="125"/>
      <c r="P920" s="125"/>
      <c r="Q920" s="125"/>
      <c r="R920" s="125"/>
      <c r="S920" s="125"/>
      <c r="T920" s="125"/>
      <c r="U920" s="125"/>
      <c r="V920" s="125"/>
      <c r="W920" s="125"/>
      <c r="X920" s="125"/>
      <c r="Y920" s="125"/>
      <c r="Z920" s="125"/>
      <c r="AA920" s="125"/>
      <c r="AB920" s="125"/>
      <c r="AC920" s="125"/>
      <c r="AD920" s="125"/>
      <c r="AE920" s="125"/>
      <c r="AF920" s="125"/>
      <c r="AG920" s="125"/>
      <c r="AH920" s="125"/>
      <c r="AI920" s="125"/>
      <c r="AJ920" s="1"/>
    </row>
    <row r="921" ht="24.0" customHeight="1">
      <c r="A921" s="1"/>
      <c r="B921" s="126"/>
      <c r="C921" s="94"/>
      <c r="D921" s="1"/>
      <c r="E921" s="125"/>
      <c r="F921" s="125"/>
      <c r="G921" s="125"/>
      <c r="H921" s="125"/>
      <c r="I921" s="125"/>
      <c r="J921" s="125"/>
      <c r="K921" s="125"/>
      <c r="L921" s="125"/>
      <c r="M921" s="125"/>
      <c r="N921" s="125"/>
      <c r="O921" s="125"/>
      <c r="P921" s="125"/>
      <c r="Q921" s="125"/>
      <c r="R921" s="125"/>
      <c r="S921" s="125"/>
      <c r="T921" s="125"/>
      <c r="U921" s="125"/>
      <c r="V921" s="125"/>
      <c r="W921" s="125"/>
      <c r="X921" s="125"/>
      <c r="Y921" s="125"/>
      <c r="Z921" s="125"/>
      <c r="AA921" s="125"/>
      <c r="AB921" s="125"/>
      <c r="AC921" s="125"/>
      <c r="AD921" s="125"/>
      <c r="AE921" s="125"/>
      <c r="AF921" s="125"/>
      <c r="AG921" s="125"/>
      <c r="AH921" s="125"/>
      <c r="AI921" s="125"/>
      <c r="AJ921" s="1"/>
    </row>
    <row r="922" ht="24.0" customHeight="1">
      <c r="A922" s="1"/>
      <c r="B922" s="126"/>
      <c r="C922" s="94"/>
      <c r="D922" s="1"/>
      <c r="E922" s="125"/>
      <c r="F922" s="125"/>
      <c r="G922" s="125"/>
      <c r="H922" s="125"/>
      <c r="I922" s="125"/>
      <c r="J922" s="125"/>
      <c r="K922" s="125"/>
      <c r="L922" s="125"/>
      <c r="M922" s="125"/>
      <c r="N922" s="125"/>
      <c r="O922" s="125"/>
      <c r="P922" s="125"/>
      <c r="Q922" s="125"/>
      <c r="R922" s="125"/>
      <c r="S922" s="125"/>
      <c r="T922" s="125"/>
      <c r="U922" s="125"/>
      <c r="V922" s="125"/>
      <c r="W922" s="125"/>
      <c r="X922" s="125"/>
      <c r="Y922" s="125"/>
      <c r="Z922" s="125"/>
      <c r="AA922" s="125"/>
      <c r="AB922" s="125"/>
      <c r="AC922" s="125"/>
      <c r="AD922" s="125"/>
      <c r="AE922" s="125"/>
      <c r="AF922" s="125"/>
      <c r="AG922" s="125"/>
      <c r="AH922" s="125"/>
      <c r="AI922" s="125"/>
      <c r="AJ922" s="1"/>
    </row>
    <row r="923" ht="24.0" customHeight="1">
      <c r="A923" s="1"/>
      <c r="B923" s="126"/>
      <c r="C923" s="94"/>
      <c r="D923" s="1"/>
      <c r="E923" s="125"/>
      <c r="F923" s="125"/>
      <c r="G923" s="125"/>
      <c r="H923" s="125"/>
      <c r="I923" s="125"/>
      <c r="J923" s="125"/>
      <c r="K923" s="125"/>
      <c r="L923" s="125"/>
      <c r="M923" s="125"/>
      <c r="N923" s="125"/>
      <c r="O923" s="125"/>
      <c r="P923" s="125"/>
      <c r="Q923" s="125"/>
      <c r="R923" s="125"/>
      <c r="S923" s="125"/>
      <c r="T923" s="125"/>
      <c r="U923" s="125"/>
      <c r="V923" s="125"/>
      <c r="W923" s="125"/>
      <c r="X923" s="125"/>
      <c r="Y923" s="125"/>
      <c r="Z923" s="125"/>
      <c r="AA923" s="125"/>
      <c r="AB923" s="125"/>
      <c r="AC923" s="125"/>
      <c r="AD923" s="125"/>
      <c r="AE923" s="125"/>
      <c r="AF923" s="125"/>
      <c r="AG923" s="125"/>
      <c r="AH923" s="125"/>
      <c r="AI923" s="125"/>
      <c r="AJ923" s="1"/>
    </row>
    <row r="924" ht="24.0" customHeight="1">
      <c r="A924" s="1"/>
      <c r="B924" s="126"/>
      <c r="C924" s="94"/>
      <c r="D924" s="1"/>
      <c r="E924" s="125"/>
      <c r="F924" s="125"/>
      <c r="G924" s="125"/>
      <c r="H924" s="125"/>
      <c r="I924" s="125"/>
      <c r="J924" s="125"/>
      <c r="K924" s="125"/>
      <c r="L924" s="125"/>
      <c r="M924" s="125"/>
      <c r="N924" s="125"/>
      <c r="O924" s="125"/>
      <c r="P924" s="125"/>
      <c r="Q924" s="125"/>
      <c r="R924" s="125"/>
      <c r="S924" s="125"/>
      <c r="T924" s="125"/>
      <c r="U924" s="125"/>
      <c r="V924" s="125"/>
      <c r="W924" s="125"/>
      <c r="X924" s="125"/>
      <c r="Y924" s="125"/>
      <c r="Z924" s="125"/>
      <c r="AA924" s="125"/>
      <c r="AB924" s="125"/>
      <c r="AC924" s="125"/>
      <c r="AD924" s="125"/>
      <c r="AE924" s="125"/>
      <c r="AF924" s="125"/>
      <c r="AG924" s="125"/>
      <c r="AH924" s="125"/>
      <c r="AI924" s="125"/>
      <c r="AJ924" s="1"/>
    </row>
    <row r="925" ht="24.0" customHeight="1">
      <c r="A925" s="1"/>
      <c r="B925" s="126"/>
      <c r="C925" s="94"/>
      <c r="D925" s="1"/>
      <c r="E925" s="125"/>
      <c r="F925" s="125"/>
      <c r="G925" s="125"/>
      <c r="H925" s="125"/>
      <c r="I925" s="125"/>
      <c r="J925" s="125"/>
      <c r="K925" s="125"/>
      <c r="L925" s="125"/>
      <c r="M925" s="125"/>
      <c r="N925" s="125"/>
      <c r="O925" s="125"/>
      <c r="P925" s="125"/>
      <c r="Q925" s="125"/>
      <c r="R925" s="125"/>
      <c r="S925" s="125"/>
      <c r="T925" s="125"/>
      <c r="U925" s="125"/>
      <c r="V925" s="125"/>
      <c r="W925" s="125"/>
      <c r="X925" s="125"/>
      <c r="Y925" s="125"/>
      <c r="Z925" s="125"/>
      <c r="AA925" s="125"/>
      <c r="AB925" s="125"/>
      <c r="AC925" s="125"/>
      <c r="AD925" s="125"/>
      <c r="AE925" s="125"/>
      <c r="AF925" s="125"/>
      <c r="AG925" s="125"/>
      <c r="AH925" s="125"/>
      <c r="AI925" s="125"/>
      <c r="AJ925" s="1"/>
    </row>
    <row r="926" ht="24.0" customHeight="1">
      <c r="A926" s="1"/>
      <c r="B926" s="126"/>
      <c r="C926" s="94"/>
      <c r="D926" s="1"/>
      <c r="E926" s="125"/>
      <c r="F926" s="125"/>
      <c r="G926" s="125"/>
      <c r="H926" s="125"/>
      <c r="I926" s="125"/>
      <c r="J926" s="125"/>
      <c r="K926" s="125"/>
      <c r="L926" s="125"/>
      <c r="M926" s="125"/>
      <c r="N926" s="125"/>
      <c r="O926" s="125"/>
      <c r="P926" s="125"/>
      <c r="Q926" s="125"/>
      <c r="R926" s="125"/>
      <c r="S926" s="125"/>
      <c r="T926" s="125"/>
      <c r="U926" s="125"/>
      <c r="V926" s="125"/>
      <c r="W926" s="125"/>
      <c r="X926" s="125"/>
      <c r="Y926" s="125"/>
      <c r="Z926" s="125"/>
      <c r="AA926" s="125"/>
      <c r="AB926" s="125"/>
      <c r="AC926" s="125"/>
      <c r="AD926" s="125"/>
      <c r="AE926" s="125"/>
      <c r="AF926" s="125"/>
      <c r="AG926" s="125"/>
      <c r="AH926" s="125"/>
      <c r="AI926" s="125"/>
      <c r="AJ926" s="1"/>
    </row>
    <row r="927" ht="24.0" customHeight="1">
      <c r="A927" s="1"/>
      <c r="B927" s="126"/>
      <c r="C927" s="94"/>
      <c r="D927" s="1"/>
      <c r="E927" s="125"/>
      <c r="F927" s="125"/>
      <c r="G927" s="125"/>
      <c r="H927" s="125"/>
      <c r="I927" s="125"/>
      <c r="J927" s="125"/>
      <c r="K927" s="125"/>
      <c r="L927" s="125"/>
      <c r="M927" s="125"/>
      <c r="N927" s="125"/>
      <c r="O927" s="125"/>
      <c r="P927" s="125"/>
      <c r="Q927" s="125"/>
      <c r="R927" s="125"/>
      <c r="S927" s="125"/>
      <c r="T927" s="125"/>
      <c r="U927" s="125"/>
      <c r="V927" s="125"/>
      <c r="W927" s="125"/>
      <c r="X927" s="125"/>
      <c r="Y927" s="125"/>
      <c r="Z927" s="125"/>
      <c r="AA927" s="125"/>
      <c r="AB927" s="125"/>
      <c r="AC927" s="125"/>
      <c r="AD927" s="125"/>
      <c r="AE927" s="125"/>
      <c r="AF927" s="125"/>
      <c r="AG927" s="125"/>
      <c r="AH927" s="125"/>
      <c r="AI927" s="125"/>
      <c r="AJ927" s="1"/>
    </row>
    <row r="928" ht="24.0" customHeight="1">
      <c r="A928" s="1"/>
      <c r="B928" s="126"/>
      <c r="C928" s="94"/>
      <c r="D928" s="1"/>
      <c r="E928" s="125"/>
      <c r="F928" s="125"/>
      <c r="G928" s="125"/>
      <c r="H928" s="125"/>
      <c r="I928" s="125"/>
      <c r="J928" s="125"/>
      <c r="K928" s="125"/>
      <c r="L928" s="125"/>
      <c r="M928" s="125"/>
      <c r="N928" s="125"/>
      <c r="O928" s="125"/>
      <c r="P928" s="125"/>
      <c r="Q928" s="125"/>
      <c r="R928" s="125"/>
      <c r="S928" s="125"/>
      <c r="T928" s="125"/>
      <c r="U928" s="125"/>
      <c r="V928" s="125"/>
      <c r="W928" s="125"/>
      <c r="X928" s="125"/>
      <c r="Y928" s="125"/>
      <c r="Z928" s="125"/>
      <c r="AA928" s="125"/>
      <c r="AB928" s="125"/>
      <c r="AC928" s="125"/>
      <c r="AD928" s="125"/>
      <c r="AE928" s="125"/>
      <c r="AF928" s="125"/>
      <c r="AG928" s="125"/>
      <c r="AH928" s="125"/>
      <c r="AI928" s="125"/>
      <c r="AJ928" s="1"/>
    </row>
    <row r="929" ht="24.0" customHeight="1">
      <c r="A929" s="1"/>
      <c r="B929" s="126"/>
      <c r="C929" s="94"/>
      <c r="D929" s="1"/>
      <c r="E929" s="125"/>
      <c r="F929" s="125"/>
      <c r="G929" s="125"/>
      <c r="H929" s="125"/>
      <c r="I929" s="125"/>
      <c r="J929" s="125"/>
      <c r="K929" s="125"/>
      <c r="L929" s="125"/>
      <c r="M929" s="125"/>
      <c r="N929" s="125"/>
      <c r="O929" s="125"/>
      <c r="P929" s="125"/>
      <c r="Q929" s="125"/>
      <c r="R929" s="125"/>
      <c r="S929" s="125"/>
      <c r="T929" s="125"/>
      <c r="U929" s="125"/>
      <c r="V929" s="125"/>
      <c r="W929" s="125"/>
      <c r="X929" s="125"/>
      <c r="Y929" s="125"/>
      <c r="Z929" s="125"/>
      <c r="AA929" s="125"/>
      <c r="AB929" s="125"/>
      <c r="AC929" s="125"/>
      <c r="AD929" s="125"/>
      <c r="AE929" s="125"/>
      <c r="AF929" s="125"/>
      <c r="AG929" s="125"/>
      <c r="AH929" s="125"/>
      <c r="AI929" s="125"/>
      <c r="AJ929" s="1"/>
    </row>
    <row r="930" ht="24.0" customHeight="1">
      <c r="A930" s="1"/>
      <c r="B930" s="126"/>
      <c r="C930" s="94"/>
      <c r="D930" s="1"/>
      <c r="E930" s="125"/>
      <c r="F930" s="125"/>
      <c r="G930" s="125"/>
      <c r="H930" s="125"/>
      <c r="I930" s="125"/>
      <c r="J930" s="125"/>
      <c r="K930" s="125"/>
      <c r="L930" s="125"/>
      <c r="M930" s="125"/>
      <c r="N930" s="125"/>
      <c r="O930" s="125"/>
      <c r="P930" s="125"/>
      <c r="Q930" s="125"/>
      <c r="R930" s="125"/>
      <c r="S930" s="125"/>
      <c r="T930" s="125"/>
      <c r="U930" s="125"/>
      <c r="V930" s="125"/>
      <c r="W930" s="125"/>
      <c r="X930" s="125"/>
      <c r="Y930" s="125"/>
      <c r="Z930" s="125"/>
      <c r="AA930" s="125"/>
      <c r="AB930" s="125"/>
      <c r="AC930" s="125"/>
      <c r="AD930" s="125"/>
      <c r="AE930" s="125"/>
      <c r="AF930" s="125"/>
      <c r="AG930" s="125"/>
      <c r="AH930" s="125"/>
      <c r="AI930" s="125"/>
      <c r="AJ930" s="1"/>
    </row>
    <row r="931" ht="24.0" customHeight="1">
      <c r="A931" s="1"/>
      <c r="B931" s="126"/>
      <c r="C931" s="94"/>
      <c r="D931" s="1"/>
      <c r="E931" s="125"/>
      <c r="F931" s="125"/>
      <c r="G931" s="125"/>
      <c r="H931" s="125"/>
      <c r="I931" s="125"/>
      <c r="J931" s="125"/>
      <c r="K931" s="125"/>
      <c r="L931" s="125"/>
      <c r="M931" s="125"/>
      <c r="N931" s="125"/>
      <c r="O931" s="125"/>
      <c r="P931" s="125"/>
      <c r="Q931" s="125"/>
      <c r="R931" s="125"/>
      <c r="S931" s="125"/>
      <c r="T931" s="125"/>
      <c r="U931" s="125"/>
      <c r="V931" s="125"/>
      <c r="W931" s="125"/>
      <c r="X931" s="125"/>
      <c r="Y931" s="125"/>
      <c r="Z931" s="125"/>
      <c r="AA931" s="125"/>
      <c r="AB931" s="125"/>
      <c r="AC931" s="125"/>
      <c r="AD931" s="125"/>
      <c r="AE931" s="125"/>
      <c r="AF931" s="125"/>
      <c r="AG931" s="125"/>
      <c r="AH931" s="125"/>
      <c r="AI931" s="125"/>
      <c r="AJ931" s="1"/>
    </row>
    <row r="932" ht="24.0" customHeight="1">
      <c r="A932" s="1"/>
      <c r="B932" s="126"/>
      <c r="C932" s="94"/>
      <c r="D932" s="1"/>
      <c r="E932" s="125"/>
      <c r="F932" s="125"/>
      <c r="G932" s="125"/>
      <c r="H932" s="125"/>
      <c r="I932" s="125"/>
      <c r="J932" s="125"/>
      <c r="K932" s="125"/>
      <c r="L932" s="125"/>
      <c r="M932" s="125"/>
      <c r="N932" s="125"/>
      <c r="O932" s="125"/>
      <c r="P932" s="125"/>
      <c r="Q932" s="125"/>
      <c r="R932" s="125"/>
      <c r="S932" s="125"/>
      <c r="T932" s="125"/>
      <c r="U932" s="125"/>
      <c r="V932" s="125"/>
      <c r="W932" s="125"/>
      <c r="X932" s="125"/>
      <c r="Y932" s="125"/>
      <c r="Z932" s="125"/>
      <c r="AA932" s="125"/>
      <c r="AB932" s="125"/>
      <c r="AC932" s="125"/>
      <c r="AD932" s="125"/>
      <c r="AE932" s="125"/>
      <c r="AF932" s="125"/>
      <c r="AG932" s="125"/>
      <c r="AH932" s="125"/>
      <c r="AI932" s="125"/>
      <c r="AJ932" s="1"/>
    </row>
    <row r="933" ht="24.0" customHeight="1">
      <c r="A933" s="1"/>
      <c r="B933" s="126"/>
      <c r="C933" s="94"/>
      <c r="D933" s="1"/>
      <c r="E933" s="125"/>
      <c r="F933" s="125"/>
      <c r="G933" s="125"/>
      <c r="H933" s="125"/>
      <c r="I933" s="125"/>
      <c r="J933" s="125"/>
      <c r="K933" s="125"/>
      <c r="L933" s="125"/>
      <c r="M933" s="125"/>
      <c r="N933" s="125"/>
      <c r="O933" s="125"/>
      <c r="P933" s="125"/>
      <c r="Q933" s="125"/>
      <c r="R933" s="125"/>
      <c r="S933" s="125"/>
      <c r="T933" s="125"/>
      <c r="U933" s="125"/>
      <c r="V933" s="125"/>
      <c r="W933" s="125"/>
      <c r="X933" s="125"/>
      <c r="Y933" s="125"/>
      <c r="Z933" s="125"/>
      <c r="AA933" s="125"/>
      <c r="AB933" s="125"/>
      <c r="AC933" s="125"/>
      <c r="AD933" s="125"/>
      <c r="AE933" s="125"/>
      <c r="AF933" s="125"/>
      <c r="AG933" s="125"/>
      <c r="AH933" s="125"/>
      <c r="AI933" s="125"/>
      <c r="AJ933" s="1"/>
    </row>
    <row r="934" ht="24.0" customHeight="1">
      <c r="A934" s="1"/>
      <c r="B934" s="126"/>
      <c r="C934" s="94"/>
      <c r="D934" s="1"/>
      <c r="E934" s="125"/>
      <c r="F934" s="125"/>
      <c r="G934" s="125"/>
      <c r="H934" s="125"/>
      <c r="I934" s="125"/>
      <c r="J934" s="125"/>
      <c r="K934" s="125"/>
      <c r="L934" s="125"/>
      <c r="M934" s="125"/>
      <c r="N934" s="125"/>
      <c r="O934" s="125"/>
      <c r="P934" s="125"/>
      <c r="Q934" s="125"/>
      <c r="R934" s="125"/>
      <c r="S934" s="125"/>
      <c r="T934" s="125"/>
      <c r="U934" s="125"/>
      <c r="V934" s="125"/>
      <c r="W934" s="125"/>
      <c r="X934" s="125"/>
      <c r="Y934" s="125"/>
      <c r="Z934" s="125"/>
      <c r="AA934" s="125"/>
      <c r="AB934" s="125"/>
      <c r="AC934" s="125"/>
      <c r="AD934" s="125"/>
      <c r="AE934" s="125"/>
      <c r="AF934" s="125"/>
      <c r="AG934" s="125"/>
      <c r="AH934" s="125"/>
      <c r="AI934" s="125"/>
      <c r="AJ934" s="1"/>
    </row>
    <row r="935" ht="24.0" customHeight="1">
      <c r="A935" s="1"/>
      <c r="B935" s="126"/>
      <c r="C935" s="94"/>
      <c r="D935" s="1"/>
      <c r="E935" s="125"/>
      <c r="F935" s="125"/>
      <c r="G935" s="125"/>
      <c r="H935" s="125"/>
      <c r="I935" s="125"/>
      <c r="J935" s="125"/>
      <c r="K935" s="125"/>
      <c r="L935" s="125"/>
      <c r="M935" s="125"/>
      <c r="N935" s="125"/>
      <c r="O935" s="125"/>
      <c r="P935" s="125"/>
      <c r="Q935" s="125"/>
      <c r="R935" s="125"/>
      <c r="S935" s="125"/>
      <c r="T935" s="125"/>
      <c r="U935" s="125"/>
      <c r="V935" s="125"/>
      <c r="W935" s="125"/>
      <c r="X935" s="125"/>
      <c r="Y935" s="125"/>
      <c r="Z935" s="125"/>
      <c r="AA935" s="125"/>
      <c r="AB935" s="125"/>
      <c r="AC935" s="125"/>
      <c r="AD935" s="125"/>
      <c r="AE935" s="125"/>
      <c r="AF935" s="125"/>
      <c r="AG935" s="125"/>
      <c r="AH935" s="125"/>
      <c r="AI935" s="125"/>
      <c r="AJ935" s="1"/>
    </row>
    <row r="936" ht="24.0" customHeight="1">
      <c r="A936" s="1"/>
      <c r="B936" s="126"/>
      <c r="C936" s="94"/>
      <c r="D936" s="1"/>
      <c r="E936" s="125"/>
      <c r="F936" s="125"/>
      <c r="G936" s="125"/>
      <c r="H936" s="125"/>
      <c r="I936" s="125"/>
      <c r="J936" s="125"/>
      <c r="K936" s="125"/>
      <c r="L936" s="125"/>
      <c r="M936" s="125"/>
      <c r="N936" s="125"/>
      <c r="O936" s="125"/>
      <c r="P936" s="125"/>
      <c r="Q936" s="125"/>
      <c r="R936" s="125"/>
      <c r="S936" s="125"/>
      <c r="T936" s="125"/>
      <c r="U936" s="125"/>
      <c r="V936" s="125"/>
      <c r="W936" s="125"/>
      <c r="X936" s="125"/>
      <c r="Y936" s="125"/>
      <c r="Z936" s="125"/>
      <c r="AA936" s="125"/>
      <c r="AB936" s="125"/>
      <c r="AC936" s="125"/>
      <c r="AD936" s="125"/>
      <c r="AE936" s="125"/>
      <c r="AF936" s="125"/>
      <c r="AG936" s="125"/>
      <c r="AH936" s="125"/>
      <c r="AI936" s="125"/>
      <c r="AJ936" s="1"/>
    </row>
    <row r="937" ht="24.0" customHeight="1">
      <c r="A937" s="1"/>
      <c r="B937" s="126"/>
      <c r="C937" s="94"/>
      <c r="D937" s="1"/>
      <c r="E937" s="125"/>
      <c r="F937" s="125"/>
      <c r="G937" s="125"/>
      <c r="H937" s="125"/>
      <c r="I937" s="125"/>
      <c r="J937" s="125"/>
      <c r="K937" s="125"/>
      <c r="L937" s="125"/>
      <c r="M937" s="125"/>
      <c r="N937" s="125"/>
      <c r="O937" s="125"/>
      <c r="P937" s="125"/>
      <c r="Q937" s="125"/>
      <c r="R937" s="125"/>
      <c r="S937" s="125"/>
      <c r="T937" s="125"/>
      <c r="U937" s="125"/>
      <c r="V937" s="125"/>
      <c r="W937" s="125"/>
      <c r="X937" s="125"/>
      <c r="Y937" s="125"/>
      <c r="Z937" s="125"/>
      <c r="AA937" s="125"/>
      <c r="AB937" s="125"/>
      <c r="AC937" s="125"/>
      <c r="AD937" s="125"/>
      <c r="AE937" s="125"/>
      <c r="AF937" s="125"/>
      <c r="AG937" s="125"/>
      <c r="AH937" s="125"/>
      <c r="AI937" s="125"/>
      <c r="AJ937" s="1"/>
    </row>
    <row r="938" ht="24.0" customHeight="1">
      <c r="A938" s="1"/>
      <c r="B938" s="126"/>
      <c r="C938" s="94"/>
      <c r="D938" s="1"/>
      <c r="E938" s="125"/>
      <c r="F938" s="125"/>
      <c r="G938" s="125"/>
      <c r="H938" s="125"/>
      <c r="I938" s="125"/>
      <c r="J938" s="125"/>
      <c r="K938" s="125"/>
      <c r="L938" s="125"/>
      <c r="M938" s="125"/>
      <c r="N938" s="125"/>
      <c r="O938" s="125"/>
      <c r="P938" s="125"/>
      <c r="Q938" s="125"/>
      <c r="R938" s="125"/>
      <c r="S938" s="125"/>
      <c r="T938" s="125"/>
      <c r="U938" s="125"/>
      <c r="V938" s="125"/>
      <c r="W938" s="125"/>
      <c r="X938" s="125"/>
      <c r="Y938" s="125"/>
      <c r="Z938" s="125"/>
      <c r="AA938" s="125"/>
      <c r="AB938" s="125"/>
      <c r="AC938" s="125"/>
      <c r="AD938" s="125"/>
      <c r="AE938" s="125"/>
      <c r="AF938" s="125"/>
      <c r="AG938" s="125"/>
      <c r="AH938" s="125"/>
      <c r="AI938" s="125"/>
      <c r="AJ938" s="1"/>
    </row>
    <row r="939" ht="24.0" customHeight="1">
      <c r="A939" s="1"/>
      <c r="B939" s="126"/>
      <c r="C939" s="94"/>
      <c r="D939" s="1"/>
      <c r="E939" s="125"/>
      <c r="F939" s="125"/>
      <c r="G939" s="125"/>
      <c r="H939" s="125"/>
      <c r="I939" s="125"/>
      <c r="J939" s="125"/>
      <c r="K939" s="125"/>
      <c r="L939" s="125"/>
      <c r="M939" s="125"/>
      <c r="N939" s="125"/>
      <c r="O939" s="125"/>
      <c r="P939" s="125"/>
      <c r="Q939" s="125"/>
      <c r="R939" s="125"/>
      <c r="S939" s="125"/>
      <c r="T939" s="125"/>
      <c r="U939" s="125"/>
      <c r="V939" s="125"/>
      <c r="W939" s="125"/>
      <c r="X939" s="125"/>
      <c r="Y939" s="125"/>
      <c r="Z939" s="125"/>
      <c r="AA939" s="125"/>
      <c r="AB939" s="125"/>
      <c r="AC939" s="125"/>
      <c r="AD939" s="125"/>
      <c r="AE939" s="125"/>
      <c r="AF939" s="125"/>
      <c r="AG939" s="125"/>
      <c r="AH939" s="125"/>
      <c r="AI939" s="125"/>
      <c r="AJ939" s="1"/>
    </row>
    <row r="940" ht="24.0" customHeight="1">
      <c r="A940" s="1"/>
      <c r="B940" s="126"/>
      <c r="C940" s="94"/>
      <c r="D940" s="1"/>
      <c r="E940" s="125"/>
      <c r="F940" s="125"/>
      <c r="G940" s="125"/>
      <c r="H940" s="125"/>
      <c r="I940" s="125"/>
      <c r="J940" s="125"/>
      <c r="K940" s="125"/>
      <c r="L940" s="125"/>
      <c r="M940" s="125"/>
      <c r="N940" s="125"/>
      <c r="O940" s="125"/>
      <c r="P940" s="125"/>
      <c r="Q940" s="125"/>
      <c r="R940" s="125"/>
      <c r="S940" s="125"/>
      <c r="T940" s="125"/>
      <c r="U940" s="125"/>
      <c r="V940" s="125"/>
      <c r="W940" s="125"/>
      <c r="X940" s="125"/>
      <c r="Y940" s="125"/>
      <c r="Z940" s="125"/>
      <c r="AA940" s="125"/>
      <c r="AB940" s="125"/>
      <c r="AC940" s="125"/>
      <c r="AD940" s="125"/>
      <c r="AE940" s="125"/>
      <c r="AF940" s="125"/>
      <c r="AG940" s="125"/>
      <c r="AH940" s="125"/>
      <c r="AI940" s="125"/>
      <c r="AJ940" s="1"/>
    </row>
    <row r="941" ht="24.0" customHeight="1">
      <c r="A941" s="1"/>
      <c r="B941" s="126"/>
      <c r="C941" s="94"/>
      <c r="D941" s="1"/>
      <c r="E941" s="125"/>
      <c r="F941" s="125"/>
      <c r="G941" s="125"/>
      <c r="H941" s="125"/>
      <c r="I941" s="125"/>
      <c r="J941" s="125"/>
      <c r="K941" s="125"/>
      <c r="L941" s="125"/>
      <c r="M941" s="125"/>
      <c r="N941" s="125"/>
      <c r="O941" s="125"/>
      <c r="P941" s="125"/>
      <c r="Q941" s="125"/>
      <c r="R941" s="125"/>
      <c r="S941" s="125"/>
      <c r="T941" s="125"/>
      <c r="U941" s="125"/>
      <c r="V941" s="125"/>
      <c r="W941" s="125"/>
      <c r="X941" s="125"/>
      <c r="Y941" s="125"/>
      <c r="Z941" s="125"/>
      <c r="AA941" s="125"/>
      <c r="AB941" s="125"/>
      <c r="AC941" s="125"/>
      <c r="AD941" s="125"/>
      <c r="AE941" s="125"/>
      <c r="AF941" s="125"/>
      <c r="AG941" s="125"/>
      <c r="AH941" s="125"/>
      <c r="AI941" s="125"/>
      <c r="AJ941" s="1"/>
    </row>
    <row r="942" ht="24.0" customHeight="1">
      <c r="A942" s="1"/>
      <c r="B942" s="126"/>
      <c r="C942" s="94"/>
      <c r="D942" s="1"/>
      <c r="E942" s="125"/>
      <c r="F942" s="125"/>
      <c r="G942" s="125"/>
      <c r="H942" s="125"/>
      <c r="I942" s="125"/>
      <c r="J942" s="125"/>
      <c r="K942" s="125"/>
      <c r="L942" s="125"/>
      <c r="M942" s="125"/>
      <c r="N942" s="125"/>
      <c r="O942" s="125"/>
      <c r="P942" s="125"/>
      <c r="Q942" s="125"/>
      <c r="R942" s="125"/>
      <c r="S942" s="125"/>
      <c r="T942" s="125"/>
      <c r="U942" s="125"/>
      <c r="V942" s="125"/>
      <c r="W942" s="125"/>
      <c r="X942" s="125"/>
      <c r="Y942" s="125"/>
      <c r="Z942" s="125"/>
      <c r="AA942" s="125"/>
      <c r="AB942" s="125"/>
      <c r="AC942" s="125"/>
      <c r="AD942" s="125"/>
      <c r="AE942" s="125"/>
      <c r="AF942" s="125"/>
      <c r="AG942" s="125"/>
      <c r="AH942" s="125"/>
      <c r="AI942" s="125"/>
      <c r="AJ942" s="1"/>
    </row>
    <row r="943" ht="24.0" customHeight="1">
      <c r="A943" s="1"/>
      <c r="B943" s="126"/>
      <c r="C943" s="94"/>
      <c r="D943" s="1"/>
      <c r="E943" s="125"/>
      <c r="F943" s="125"/>
      <c r="G943" s="125"/>
      <c r="H943" s="125"/>
      <c r="I943" s="125"/>
      <c r="J943" s="125"/>
      <c r="K943" s="125"/>
      <c r="L943" s="125"/>
      <c r="M943" s="125"/>
      <c r="N943" s="125"/>
      <c r="O943" s="125"/>
      <c r="P943" s="125"/>
      <c r="Q943" s="125"/>
      <c r="R943" s="125"/>
      <c r="S943" s="125"/>
      <c r="T943" s="125"/>
      <c r="U943" s="125"/>
      <c r="V943" s="125"/>
      <c r="W943" s="125"/>
      <c r="X943" s="125"/>
      <c r="Y943" s="125"/>
      <c r="Z943" s="125"/>
      <c r="AA943" s="125"/>
      <c r="AB943" s="125"/>
      <c r="AC943" s="125"/>
      <c r="AD943" s="125"/>
      <c r="AE943" s="125"/>
      <c r="AF943" s="125"/>
      <c r="AG943" s="125"/>
      <c r="AH943" s="125"/>
      <c r="AI943" s="125"/>
      <c r="AJ943" s="1"/>
    </row>
    <row r="944" ht="24.0" customHeight="1">
      <c r="A944" s="1"/>
      <c r="B944" s="126"/>
      <c r="C944" s="94"/>
      <c r="D944" s="1"/>
      <c r="E944" s="125"/>
      <c r="F944" s="125"/>
      <c r="G944" s="125"/>
      <c r="H944" s="125"/>
      <c r="I944" s="125"/>
      <c r="J944" s="125"/>
      <c r="K944" s="125"/>
      <c r="L944" s="125"/>
      <c r="M944" s="125"/>
      <c r="N944" s="125"/>
      <c r="O944" s="125"/>
      <c r="P944" s="125"/>
      <c r="Q944" s="125"/>
      <c r="R944" s="125"/>
      <c r="S944" s="125"/>
      <c r="T944" s="125"/>
      <c r="U944" s="125"/>
      <c r="V944" s="125"/>
      <c r="W944" s="125"/>
      <c r="X944" s="125"/>
      <c r="Y944" s="125"/>
      <c r="Z944" s="125"/>
      <c r="AA944" s="125"/>
      <c r="AB944" s="125"/>
      <c r="AC944" s="125"/>
      <c r="AD944" s="125"/>
      <c r="AE944" s="125"/>
      <c r="AF944" s="125"/>
      <c r="AG944" s="125"/>
      <c r="AH944" s="125"/>
      <c r="AI944" s="125"/>
      <c r="AJ944" s="1"/>
    </row>
    <row r="945" ht="24.0" customHeight="1">
      <c r="A945" s="1"/>
      <c r="B945" s="126"/>
      <c r="C945" s="94"/>
      <c r="D945" s="1"/>
      <c r="E945" s="125"/>
      <c r="F945" s="125"/>
      <c r="G945" s="125"/>
      <c r="H945" s="125"/>
      <c r="I945" s="125"/>
      <c r="J945" s="125"/>
      <c r="K945" s="125"/>
      <c r="L945" s="125"/>
      <c r="M945" s="125"/>
      <c r="N945" s="125"/>
      <c r="O945" s="125"/>
      <c r="P945" s="125"/>
      <c r="Q945" s="125"/>
      <c r="R945" s="125"/>
      <c r="S945" s="125"/>
      <c r="T945" s="125"/>
      <c r="U945" s="125"/>
      <c r="V945" s="125"/>
      <c r="W945" s="125"/>
      <c r="X945" s="125"/>
      <c r="Y945" s="125"/>
      <c r="Z945" s="125"/>
      <c r="AA945" s="125"/>
      <c r="AB945" s="125"/>
      <c r="AC945" s="125"/>
      <c r="AD945" s="125"/>
      <c r="AE945" s="125"/>
      <c r="AF945" s="125"/>
      <c r="AG945" s="125"/>
      <c r="AH945" s="125"/>
      <c r="AI945" s="125"/>
      <c r="AJ945" s="1"/>
    </row>
    <row r="946" ht="24.0" customHeight="1">
      <c r="A946" s="1"/>
      <c r="B946" s="126"/>
      <c r="C946" s="94"/>
      <c r="D946" s="1"/>
      <c r="E946" s="125"/>
      <c r="F946" s="125"/>
      <c r="G946" s="125"/>
      <c r="H946" s="125"/>
      <c r="I946" s="125"/>
      <c r="J946" s="125"/>
      <c r="K946" s="125"/>
      <c r="L946" s="125"/>
      <c r="M946" s="125"/>
      <c r="N946" s="125"/>
      <c r="O946" s="125"/>
      <c r="P946" s="125"/>
      <c r="Q946" s="125"/>
      <c r="R946" s="125"/>
      <c r="S946" s="125"/>
      <c r="T946" s="125"/>
      <c r="U946" s="125"/>
      <c r="V946" s="125"/>
      <c r="W946" s="125"/>
      <c r="X946" s="125"/>
      <c r="Y946" s="125"/>
      <c r="Z946" s="125"/>
      <c r="AA946" s="125"/>
      <c r="AB946" s="125"/>
      <c r="AC946" s="125"/>
      <c r="AD946" s="125"/>
      <c r="AE946" s="125"/>
      <c r="AF946" s="125"/>
      <c r="AG946" s="125"/>
      <c r="AH946" s="125"/>
      <c r="AI946" s="125"/>
      <c r="AJ946" s="1"/>
    </row>
    <row r="947" ht="24.0" customHeight="1">
      <c r="A947" s="1"/>
      <c r="B947" s="126"/>
      <c r="C947" s="94"/>
      <c r="D947" s="1"/>
      <c r="E947" s="125"/>
      <c r="F947" s="125"/>
      <c r="G947" s="125"/>
      <c r="H947" s="125"/>
      <c r="I947" s="125"/>
      <c r="J947" s="125"/>
      <c r="K947" s="125"/>
      <c r="L947" s="125"/>
      <c r="M947" s="125"/>
      <c r="N947" s="125"/>
      <c r="O947" s="125"/>
      <c r="P947" s="125"/>
      <c r="Q947" s="125"/>
      <c r="R947" s="125"/>
      <c r="S947" s="125"/>
      <c r="T947" s="125"/>
      <c r="U947" s="125"/>
      <c r="V947" s="125"/>
      <c r="W947" s="125"/>
      <c r="X947" s="125"/>
      <c r="Y947" s="125"/>
      <c r="Z947" s="125"/>
      <c r="AA947" s="125"/>
      <c r="AB947" s="125"/>
      <c r="AC947" s="125"/>
      <c r="AD947" s="125"/>
      <c r="AE947" s="125"/>
      <c r="AF947" s="125"/>
      <c r="AG947" s="125"/>
      <c r="AH947" s="125"/>
      <c r="AI947" s="125"/>
      <c r="AJ947" s="1"/>
    </row>
    <row r="948" ht="24.0" customHeight="1">
      <c r="A948" s="1"/>
      <c r="B948" s="126"/>
      <c r="C948" s="94"/>
      <c r="D948" s="1"/>
      <c r="E948" s="125"/>
      <c r="F948" s="125"/>
      <c r="G948" s="125"/>
      <c r="H948" s="125"/>
      <c r="I948" s="125"/>
      <c r="J948" s="125"/>
      <c r="K948" s="125"/>
      <c r="L948" s="125"/>
      <c r="M948" s="125"/>
      <c r="N948" s="125"/>
      <c r="O948" s="125"/>
      <c r="P948" s="125"/>
      <c r="Q948" s="125"/>
      <c r="R948" s="125"/>
      <c r="S948" s="125"/>
      <c r="T948" s="125"/>
      <c r="U948" s="125"/>
      <c r="V948" s="125"/>
      <c r="W948" s="125"/>
      <c r="X948" s="125"/>
      <c r="Y948" s="125"/>
      <c r="Z948" s="125"/>
      <c r="AA948" s="125"/>
      <c r="AB948" s="125"/>
      <c r="AC948" s="125"/>
      <c r="AD948" s="125"/>
      <c r="AE948" s="125"/>
      <c r="AF948" s="125"/>
      <c r="AG948" s="125"/>
      <c r="AH948" s="125"/>
      <c r="AI948" s="125"/>
      <c r="AJ948" s="1"/>
    </row>
    <row r="949" ht="24.0" customHeight="1">
      <c r="A949" s="1"/>
      <c r="B949" s="126"/>
      <c r="C949" s="94"/>
      <c r="D949" s="1"/>
      <c r="E949" s="125"/>
      <c r="F949" s="125"/>
      <c r="G949" s="125"/>
      <c r="H949" s="125"/>
      <c r="I949" s="125"/>
      <c r="J949" s="125"/>
      <c r="K949" s="125"/>
      <c r="L949" s="125"/>
      <c r="M949" s="125"/>
      <c r="N949" s="125"/>
      <c r="O949" s="125"/>
      <c r="P949" s="125"/>
      <c r="Q949" s="125"/>
      <c r="R949" s="125"/>
      <c r="S949" s="125"/>
      <c r="T949" s="125"/>
      <c r="U949" s="125"/>
      <c r="V949" s="125"/>
      <c r="W949" s="125"/>
      <c r="X949" s="125"/>
      <c r="Y949" s="125"/>
      <c r="Z949" s="125"/>
      <c r="AA949" s="125"/>
      <c r="AB949" s="125"/>
      <c r="AC949" s="125"/>
      <c r="AD949" s="125"/>
      <c r="AE949" s="125"/>
      <c r="AF949" s="125"/>
      <c r="AG949" s="125"/>
      <c r="AH949" s="125"/>
      <c r="AI949" s="125"/>
      <c r="AJ949" s="1"/>
    </row>
    <row r="950" ht="24.0" customHeight="1">
      <c r="A950" s="1"/>
      <c r="B950" s="126"/>
      <c r="C950" s="94"/>
      <c r="D950" s="1"/>
      <c r="E950" s="125"/>
      <c r="F950" s="125"/>
      <c r="G950" s="125"/>
      <c r="H950" s="125"/>
      <c r="I950" s="125"/>
      <c r="J950" s="125"/>
      <c r="K950" s="125"/>
      <c r="L950" s="125"/>
      <c r="M950" s="125"/>
      <c r="N950" s="125"/>
      <c r="O950" s="125"/>
      <c r="P950" s="125"/>
      <c r="Q950" s="125"/>
      <c r="R950" s="125"/>
      <c r="S950" s="125"/>
      <c r="T950" s="125"/>
      <c r="U950" s="125"/>
      <c r="V950" s="125"/>
      <c r="W950" s="125"/>
      <c r="X950" s="125"/>
      <c r="Y950" s="125"/>
      <c r="Z950" s="125"/>
      <c r="AA950" s="125"/>
      <c r="AB950" s="125"/>
      <c r="AC950" s="125"/>
      <c r="AD950" s="125"/>
      <c r="AE950" s="125"/>
      <c r="AF950" s="125"/>
      <c r="AG950" s="125"/>
      <c r="AH950" s="125"/>
      <c r="AI950" s="125"/>
      <c r="AJ950" s="1"/>
    </row>
    <row r="951" ht="24.0" customHeight="1">
      <c r="A951" s="1"/>
      <c r="B951" s="126"/>
      <c r="C951" s="94"/>
      <c r="D951" s="1"/>
      <c r="E951" s="125"/>
      <c r="F951" s="125"/>
      <c r="G951" s="125"/>
      <c r="H951" s="125"/>
      <c r="I951" s="125"/>
      <c r="J951" s="125"/>
      <c r="K951" s="125"/>
      <c r="L951" s="125"/>
      <c r="M951" s="125"/>
      <c r="N951" s="125"/>
      <c r="O951" s="125"/>
      <c r="P951" s="125"/>
      <c r="Q951" s="125"/>
      <c r="R951" s="125"/>
      <c r="S951" s="125"/>
      <c r="T951" s="125"/>
      <c r="U951" s="125"/>
      <c r="V951" s="125"/>
      <c r="W951" s="125"/>
      <c r="X951" s="125"/>
      <c r="Y951" s="125"/>
      <c r="Z951" s="125"/>
      <c r="AA951" s="125"/>
      <c r="AB951" s="125"/>
      <c r="AC951" s="125"/>
      <c r="AD951" s="125"/>
      <c r="AE951" s="125"/>
      <c r="AF951" s="125"/>
      <c r="AG951" s="125"/>
      <c r="AH951" s="125"/>
      <c r="AI951" s="125"/>
      <c r="AJ951" s="1"/>
    </row>
    <row r="952" ht="24.0" customHeight="1">
      <c r="A952" s="1"/>
      <c r="B952" s="126"/>
      <c r="C952" s="94"/>
      <c r="D952" s="1"/>
      <c r="E952" s="125"/>
      <c r="F952" s="125"/>
      <c r="G952" s="125"/>
      <c r="H952" s="125"/>
      <c r="I952" s="125"/>
      <c r="J952" s="125"/>
      <c r="K952" s="125"/>
      <c r="L952" s="125"/>
      <c r="M952" s="125"/>
      <c r="N952" s="125"/>
      <c r="O952" s="125"/>
      <c r="P952" s="125"/>
      <c r="Q952" s="125"/>
      <c r="R952" s="125"/>
      <c r="S952" s="125"/>
      <c r="T952" s="125"/>
      <c r="U952" s="125"/>
      <c r="V952" s="125"/>
      <c r="W952" s="125"/>
      <c r="X952" s="125"/>
      <c r="Y952" s="125"/>
      <c r="Z952" s="125"/>
      <c r="AA952" s="125"/>
      <c r="AB952" s="125"/>
      <c r="AC952" s="125"/>
      <c r="AD952" s="125"/>
      <c r="AE952" s="125"/>
      <c r="AF952" s="125"/>
      <c r="AG952" s="125"/>
      <c r="AH952" s="125"/>
      <c r="AI952" s="125"/>
      <c r="AJ952" s="1"/>
    </row>
    <row r="953" ht="24.0" customHeight="1">
      <c r="A953" s="1"/>
      <c r="B953" s="126"/>
      <c r="C953" s="94"/>
      <c r="D953" s="1"/>
      <c r="E953" s="125"/>
      <c r="F953" s="125"/>
      <c r="G953" s="125"/>
      <c r="H953" s="125"/>
      <c r="I953" s="125"/>
      <c r="J953" s="125"/>
      <c r="K953" s="125"/>
      <c r="L953" s="125"/>
      <c r="M953" s="125"/>
      <c r="N953" s="125"/>
      <c r="O953" s="125"/>
      <c r="P953" s="125"/>
      <c r="Q953" s="125"/>
      <c r="R953" s="125"/>
      <c r="S953" s="125"/>
      <c r="T953" s="125"/>
      <c r="U953" s="125"/>
      <c r="V953" s="125"/>
      <c r="W953" s="125"/>
      <c r="X953" s="125"/>
      <c r="Y953" s="125"/>
      <c r="Z953" s="125"/>
      <c r="AA953" s="125"/>
      <c r="AB953" s="125"/>
      <c r="AC953" s="125"/>
      <c r="AD953" s="125"/>
      <c r="AE953" s="125"/>
      <c r="AF953" s="125"/>
      <c r="AG953" s="125"/>
      <c r="AH953" s="125"/>
      <c r="AI953" s="125"/>
      <c r="AJ953" s="1"/>
    </row>
    <row r="954" ht="24.0" customHeight="1">
      <c r="A954" s="1"/>
      <c r="B954" s="126"/>
      <c r="C954" s="94"/>
      <c r="D954" s="1"/>
      <c r="E954" s="125"/>
      <c r="F954" s="125"/>
      <c r="G954" s="125"/>
      <c r="H954" s="125"/>
      <c r="I954" s="125"/>
      <c r="J954" s="125"/>
      <c r="K954" s="125"/>
      <c r="L954" s="125"/>
      <c r="M954" s="125"/>
      <c r="N954" s="125"/>
      <c r="O954" s="125"/>
      <c r="P954" s="125"/>
      <c r="Q954" s="125"/>
      <c r="R954" s="125"/>
      <c r="S954" s="125"/>
      <c r="T954" s="125"/>
      <c r="U954" s="125"/>
      <c r="V954" s="125"/>
      <c r="W954" s="125"/>
      <c r="X954" s="125"/>
      <c r="Y954" s="125"/>
      <c r="Z954" s="125"/>
      <c r="AA954" s="125"/>
      <c r="AB954" s="125"/>
      <c r="AC954" s="125"/>
      <c r="AD954" s="125"/>
      <c r="AE954" s="125"/>
      <c r="AF954" s="125"/>
      <c r="AG954" s="125"/>
      <c r="AH954" s="125"/>
      <c r="AI954" s="125"/>
      <c r="AJ954" s="1"/>
    </row>
    <row r="955" ht="24.0" customHeight="1">
      <c r="A955" s="1"/>
      <c r="B955" s="126"/>
      <c r="C955" s="94"/>
      <c r="D955" s="1"/>
      <c r="E955" s="125"/>
      <c r="F955" s="125"/>
      <c r="G955" s="125"/>
      <c r="H955" s="125"/>
      <c r="I955" s="125"/>
      <c r="J955" s="125"/>
      <c r="K955" s="125"/>
      <c r="L955" s="125"/>
      <c r="M955" s="125"/>
      <c r="N955" s="125"/>
      <c r="O955" s="125"/>
      <c r="P955" s="125"/>
      <c r="Q955" s="125"/>
      <c r="R955" s="125"/>
      <c r="S955" s="125"/>
      <c r="T955" s="125"/>
      <c r="U955" s="125"/>
      <c r="V955" s="125"/>
      <c r="W955" s="125"/>
      <c r="X955" s="125"/>
      <c r="Y955" s="125"/>
      <c r="Z955" s="125"/>
      <c r="AA955" s="125"/>
      <c r="AB955" s="125"/>
      <c r="AC955" s="125"/>
      <c r="AD955" s="125"/>
      <c r="AE955" s="125"/>
      <c r="AF955" s="125"/>
      <c r="AG955" s="125"/>
      <c r="AH955" s="125"/>
      <c r="AI955" s="125"/>
      <c r="AJ955" s="1"/>
    </row>
    <row r="956" ht="24.0" customHeight="1">
      <c r="A956" s="1"/>
      <c r="B956" s="126"/>
      <c r="C956" s="94"/>
      <c r="D956" s="1"/>
      <c r="E956" s="125"/>
      <c r="F956" s="125"/>
      <c r="G956" s="125"/>
      <c r="H956" s="125"/>
      <c r="I956" s="125"/>
      <c r="J956" s="125"/>
      <c r="K956" s="125"/>
      <c r="L956" s="125"/>
      <c r="M956" s="125"/>
      <c r="N956" s="125"/>
      <c r="O956" s="125"/>
      <c r="P956" s="125"/>
      <c r="Q956" s="125"/>
      <c r="R956" s="125"/>
      <c r="S956" s="125"/>
      <c r="T956" s="125"/>
      <c r="U956" s="125"/>
      <c r="V956" s="125"/>
      <c r="W956" s="125"/>
      <c r="X956" s="125"/>
      <c r="Y956" s="125"/>
      <c r="Z956" s="125"/>
      <c r="AA956" s="125"/>
      <c r="AB956" s="125"/>
      <c r="AC956" s="125"/>
      <c r="AD956" s="125"/>
      <c r="AE956" s="125"/>
      <c r="AF956" s="125"/>
      <c r="AG956" s="125"/>
      <c r="AH956" s="125"/>
      <c r="AI956" s="125"/>
      <c r="AJ956" s="1"/>
    </row>
    <row r="957" ht="24.0" customHeight="1">
      <c r="A957" s="1"/>
      <c r="B957" s="126"/>
      <c r="C957" s="94"/>
      <c r="D957" s="1"/>
      <c r="E957" s="125"/>
      <c r="F957" s="125"/>
      <c r="G957" s="125"/>
      <c r="H957" s="125"/>
      <c r="I957" s="125"/>
      <c r="J957" s="125"/>
      <c r="K957" s="125"/>
      <c r="L957" s="125"/>
      <c r="M957" s="125"/>
      <c r="N957" s="125"/>
      <c r="O957" s="125"/>
      <c r="P957" s="125"/>
      <c r="Q957" s="125"/>
      <c r="R957" s="125"/>
      <c r="S957" s="125"/>
      <c r="T957" s="125"/>
      <c r="U957" s="125"/>
      <c r="V957" s="125"/>
      <c r="W957" s="125"/>
      <c r="X957" s="125"/>
      <c r="Y957" s="125"/>
      <c r="Z957" s="125"/>
      <c r="AA957" s="125"/>
      <c r="AB957" s="125"/>
      <c r="AC957" s="125"/>
      <c r="AD957" s="125"/>
      <c r="AE957" s="125"/>
      <c r="AF957" s="125"/>
      <c r="AG957" s="125"/>
      <c r="AH957" s="125"/>
      <c r="AI957" s="125"/>
      <c r="AJ957" s="1"/>
    </row>
    <row r="958" ht="24.0" customHeight="1">
      <c r="A958" s="1"/>
      <c r="B958" s="126"/>
      <c r="C958" s="94"/>
      <c r="D958" s="1"/>
      <c r="E958" s="125"/>
      <c r="F958" s="125"/>
      <c r="G958" s="125"/>
      <c r="H958" s="125"/>
      <c r="I958" s="125"/>
      <c r="J958" s="125"/>
      <c r="K958" s="125"/>
      <c r="L958" s="125"/>
      <c r="M958" s="125"/>
      <c r="N958" s="125"/>
      <c r="O958" s="125"/>
      <c r="P958" s="125"/>
      <c r="Q958" s="125"/>
      <c r="R958" s="125"/>
      <c r="S958" s="125"/>
      <c r="T958" s="125"/>
      <c r="U958" s="125"/>
      <c r="V958" s="125"/>
      <c r="W958" s="125"/>
      <c r="X958" s="125"/>
      <c r="Y958" s="125"/>
      <c r="Z958" s="125"/>
      <c r="AA958" s="125"/>
      <c r="AB958" s="125"/>
      <c r="AC958" s="125"/>
      <c r="AD958" s="125"/>
      <c r="AE958" s="125"/>
      <c r="AF958" s="125"/>
      <c r="AG958" s="125"/>
      <c r="AH958" s="125"/>
      <c r="AI958" s="125"/>
      <c r="AJ958" s="1"/>
    </row>
    <row r="959" ht="24.0" customHeight="1">
      <c r="A959" s="1"/>
      <c r="B959" s="126"/>
      <c r="C959" s="94"/>
      <c r="D959" s="1"/>
      <c r="E959" s="125"/>
      <c r="F959" s="125"/>
      <c r="G959" s="125"/>
      <c r="H959" s="125"/>
      <c r="I959" s="125"/>
      <c r="J959" s="125"/>
      <c r="K959" s="125"/>
      <c r="L959" s="125"/>
      <c r="M959" s="125"/>
      <c r="N959" s="125"/>
      <c r="O959" s="125"/>
      <c r="P959" s="125"/>
      <c r="Q959" s="125"/>
      <c r="R959" s="125"/>
      <c r="S959" s="125"/>
      <c r="T959" s="125"/>
      <c r="U959" s="125"/>
      <c r="V959" s="125"/>
      <c r="W959" s="125"/>
      <c r="X959" s="125"/>
      <c r="Y959" s="125"/>
      <c r="Z959" s="125"/>
      <c r="AA959" s="125"/>
      <c r="AB959" s="125"/>
      <c r="AC959" s="125"/>
      <c r="AD959" s="125"/>
      <c r="AE959" s="125"/>
      <c r="AF959" s="125"/>
      <c r="AG959" s="125"/>
      <c r="AH959" s="125"/>
      <c r="AI959" s="125"/>
      <c r="AJ959" s="1"/>
    </row>
    <row r="960" ht="24.0" customHeight="1">
      <c r="A960" s="1"/>
      <c r="B960" s="126"/>
      <c r="C960" s="94"/>
      <c r="D960" s="1"/>
      <c r="E960" s="125"/>
      <c r="F960" s="125"/>
      <c r="G960" s="125"/>
      <c r="H960" s="125"/>
      <c r="I960" s="125"/>
      <c r="J960" s="125"/>
      <c r="K960" s="125"/>
      <c r="L960" s="125"/>
      <c r="M960" s="125"/>
      <c r="N960" s="125"/>
      <c r="O960" s="125"/>
      <c r="P960" s="125"/>
      <c r="Q960" s="125"/>
      <c r="R960" s="125"/>
      <c r="S960" s="125"/>
      <c r="T960" s="125"/>
      <c r="U960" s="125"/>
      <c r="V960" s="125"/>
      <c r="W960" s="125"/>
      <c r="X960" s="125"/>
      <c r="Y960" s="125"/>
      <c r="Z960" s="125"/>
      <c r="AA960" s="125"/>
      <c r="AB960" s="125"/>
      <c r="AC960" s="125"/>
      <c r="AD960" s="125"/>
      <c r="AE960" s="125"/>
      <c r="AF960" s="125"/>
      <c r="AG960" s="125"/>
      <c r="AH960" s="125"/>
      <c r="AI960" s="125"/>
      <c r="AJ960" s="1"/>
    </row>
    <row r="961" ht="24.0" customHeight="1">
      <c r="A961" s="1"/>
      <c r="B961" s="126"/>
      <c r="C961" s="94"/>
      <c r="D961" s="1"/>
      <c r="E961" s="125"/>
      <c r="F961" s="125"/>
      <c r="G961" s="125"/>
      <c r="H961" s="125"/>
      <c r="I961" s="125"/>
      <c r="J961" s="125"/>
      <c r="K961" s="125"/>
      <c r="L961" s="125"/>
      <c r="M961" s="125"/>
      <c r="N961" s="125"/>
      <c r="O961" s="125"/>
      <c r="P961" s="125"/>
      <c r="Q961" s="125"/>
      <c r="R961" s="125"/>
      <c r="S961" s="125"/>
      <c r="T961" s="125"/>
      <c r="U961" s="125"/>
      <c r="V961" s="125"/>
      <c r="W961" s="125"/>
      <c r="X961" s="125"/>
      <c r="Y961" s="125"/>
      <c r="Z961" s="125"/>
      <c r="AA961" s="125"/>
      <c r="AB961" s="125"/>
      <c r="AC961" s="125"/>
      <c r="AD961" s="125"/>
      <c r="AE961" s="125"/>
      <c r="AF961" s="125"/>
      <c r="AG961" s="125"/>
      <c r="AH961" s="125"/>
      <c r="AI961" s="125"/>
      <c r="AJ961" s="1"/>
    </row>
    <row r="962" ht="24.0" customHeight="1">
      <c r="A962" s="1"/>
      <c r="B962" s="126"/>
      <c r="C962" s="94"/>
      <c r="D962" s="1"/>
      <c r="E962" s="125"/>
      <c r="F962" s="125"/>
      <c r="G962" s="125"/>
      <c r="H962" s="125"/>
      <c r="I962" s="125"/>
      <c r="J962" s="125"/>
      <c r="K962" s="125"/>
      <c r="L962" s="125"/>
      <c r="M962" s="125"/>
      <c r="N962" s="125"/>
      <c r="O962" s="125"/>
      <c r="P962" s="125"/>
      <c r="Q962" s="125"/>
      <c r="R962" s="125"/>
      <c r="S962" s="125"/>
      <c r="T962" s="125"/>
      <c r="U962" s="125"/>
      <c r="V962" s="125"/>
      <c r="W962" s="125"/>
      <c r="X962" s="125"/>
      <c r="Y962" s="125"/>
      <c r="Z962" s="125"/>
      <c r="AA962" s="125"/>
      <c r="AB962" s="125"/>
      <c r="AC962" s="125"/>
      <c r="AD962" s="125"/>
      <c r="AE962" s="125"/>
      <c r="AF962" s="125"/>
      <c r="AG962" s="125"/>
      <c r="AH962" s="125"/>
      <c r="AI962" s="125"/>
      <c r="AJ962" s="1"/>
    </row>
    <row r="963" ht="24.0" customHeight="1">
      <c r="A963" s="1"/>
      <c r="B963" s="126"/>
      <c r="C963" s="94"/>
      <c r="D963" s="1"/>
      <c r="E963" s="125"/>
      <c r="F963" s="125"/>
      <c r="G963" s="125"/>
      <c r="H963" s="125"/>
      <c r="I963" s="125"/>
      <c r="J963" s="125"/>
      <c r="K963" s="125"/>
      <c r="L963" s="125"/>
      <c r="M963" s="125"/>
      <c r="N963" s="125"/>
      <c r="O963" s="125"/>
      <c r="P963" s="125"/>
      <c r="Q963" s="125"/>
      <c r="R963" s="125"/>
      <c r="S963" s="125"/>
      <c r="T963" s="125"/>
      <c r="U963" s="125"/>
      <c r="V963" s="125"/>
      <c r="W963" s="125"/>
      <c r="X963" s="125"/>
      <c r="Y963" s="125"/>
      <c r="Z963" s="125"/>
      <c r="AA963" s="125"/>
      <c r="AB963" s="125"/>
      <c r="AC963" s="125"/>
      <c r="AD963" s="125"/>
      <c r="AE963" s="125"/>
      <c r="AF963" s="125"/>
      <c r="AG963" s="125"/>
      <c r="AH963" s="125"/>
      <c r="AI963" s="125"/>
      <c r="AJ963" s="1"/>
    </row>
    <row r="964" ht="24.0" customHeight="1">
      <c r="A964" s="1"/>
      <c r="B964" s="126"/>
      <c r="C964" s="94"/>
      <c r="D964" s="1"/>
      <c r="E964" s="125"/>
      <c r="F964" s="125"/>
      <c r="G964" s="125"/>
      <c r="H964" s="125"/>
      <c r="I964" s="125"/>
      <c r="J964" s="125"/>
      <c r="K964" s="125"/>
      <c r="L964" s="125"/>
      <c r="M964" s="125"/>
      <c r="N964" s="125"/>
      <c r="O964" s="125"/>
      <c r="P964" s="125"/>
      <c r="Q964" s="125"/>
      <c r="R964" s="125"/>
      <c r="S964" s="125"/>
      <c r="T964" s="125"/>
      <c r="U964" s="125"/>
      <c r="V964" s="125"/>
      <c r="W964" s="125"/>
      <c r="X964" s="125"/>
      <c r="Y964" s="125"/>
      <c r="Z964" s="125"/>
      <c r="AA964" s="125"/>
      <c r="AB964" s="125"/>
      <c r="AC964" s="125"/>
      <c r="AD964" s="125"/>
      <c r="AE964" s="125"/>
      <c r="AF964" s="125"/>
      <c r="AG964" s="125"/>
      <c r="AH964" s="125"/>
      <c r="AI964" s="125"/>
      <c r="AJ964" s="1"/>
    </row>
    <row r="965" ht="24.0" customHeight="1">
      <c r="A965" s="1"/>
      <c r="B965" s="126"/>
      <c r="C965" s="94"/>
      <c r="D965" s="1"/>
      <c r="E965" s="125"/>
      <c r="F965" s="125"/>
      <c r="G965" s="125"/>
      <c r="H965" s="125"/>
      <c r="I965" s="125"/>
      <c r="J965" s="125"/>
      <c r="K965" s="125"/>
      <c r="L965" s="125"/>
      <c r="M965" s="125"/>
      <c r="N965" s="125"/>
      <c r="O965" s="125"/>
      <c r="P965" s="125"/>
      <c r="Q965" s="125"/>
      <c r="R965" s="125"/>
      <c r="S965" s="125"/>
      <c r="T965" s="125"/>
      <c r="U965" s="125"/>
      <c r="V965" s="125"/>
      <c r="W965" s="125"/>
      <c r="X965" s="125"/>
      <c r="Y965" s="125"/>
      <c r="Z965" s="125"/>
      <c r="AA965" s="125"/>
      <c r="AB965" s="125"/>
      <c r="AC965" s="125"/>
      <c r="AD965" s="125"/>
      <c r="AE965" s="125"/>
      <c r="AF965" s="125"/>
      <c r="AG965" s="125"/>
      <c r="AH965" s="125"/>
      <c r="AI965" s="125"/>
      <c r="AJ965" s="1"/>
    </row>
    <row r="966" ht="24.0" customHeight="1">
      <c r="A966" s="1"/>
      <c r="B966" s="126"/>
      <c r="C966" s="94"/>
      <c r="D966" s="1"/>
      <c r="E966" s="125"/>
      <c r="F966" s="125"/>
      <c r="G966" s="125"/>
      <c r="H966" s="125"/>
      <c r="I966" s="125"/>
      <c r="J966" s="125"/>
      <c r="K966" s="125"/>
      <c r="L966" s="125"/>
      <c r="M966" s="125"/>
      <c r="N966" s="125"/>
      <c r="O966" s="125"/>
      <c r="P966" s="125"/>
      <c r="Q966" s="125"/>
      <c r="R966" s="125"/>
      <c r="S966" s="125"/>
      <c r="T966" s="125"/>
      <c r="U966" s="125"/>
      <c r="V966" s="125"/>
      <c r="W966" s="125"/>
      <c r="X966" s="125"/>
      <c r="Y966" s="125"/>
      <c r="Z966" s="125"/>
      <c r="AA966" s="125"/>
      <c r="AB966" s="125"/>
      <c r="AC966" s="125"/>
      <c r="AD966" s="125"/>
      <c r="AE966" s="125"/>
      <c r="AF966" s="125"/>
      <c r="AG966" s="125"/>
      <c r="AH966" s="125"/>
      <c r="AI966" s="125"/>
      <c r="AJ966" s="1"/>
    </row>
    <row r="967" ht="24.0" customHeight="1">
      <c r="A967" s="1"/>
      <c r="B967" s="126"/>
      <c r="C967" s="94"/>
      <c r="D967" s="1"/>
      <c r="E967" s="125"/>
      <c r="F967" s="125"/>
      <c r="G967" s="125"/>
      <c r="H967" s="125"/>
      <c r="I967" s="125"/>
      <c r="J967" s="125"/>
      <c r="K967" s="125"/>
      <c r="L967" s="125"/>
      <c r="M967" s="125"/>
      <c r="N967" s="125"/>
      <c r="O967" s="125"/>
      <c r="P967" s="125"/>
      <c r="Q967" s="125"/>
      <c r="R967" s="125"/>
      <c r="S967" s="125"/>
      <c r="T967" s="125"/>
      <c r="U967" s="125"/>
      <c r="V967" s="125"/>
      <c r="W967" s="125"/>
      <c r="X967" s="125"/>
      <c r="Y967" s="125"/>
      <c r="Z967" s="125"/>
      <c r="AA967" s="125"/>
      <c r="AB967" s="125"/>
      <c r="AC967" s="125"/>
      <c r="AD967" s="125"/>
      <c r="AE967" s="125"/>
      <c r="AF967" s="125"/>
      <c r="AG967" s="125"/>
      <c r="AH967" s="125"/>
      <c r="AI967" s="125"/>
      <c r="AJ967" s="1"/>
    </row>
    <row r="968" ht="24.0" customHeight="1">
      <c r="A968" s="1"/>
      <c r="B968" s="126"/>
      <c r="C968" s="94"/>
      <c r="D968" s="1"/>
      <c r="E968" s="125"/>
      <c r="F968" s="125"/>
      <c r="G968" s="125"/>
      <c r="H968" s="125"/>
      <c r="I968" s="125"/>
      <c r="J968" s="125"/>
      <c r="K968" s="125"/>
      <c r="L968" s="125"/>
      <c r="M968" s="125"/>
      <c r="N968" s="125"/>
      <c r="O968" s="125"/>
      <c r="P968" s="125"/>
      <c r="Q968" s="125"/>
      <c r="R968" s="125"/>
      <c r="S968" s="125"/>
      <c r="T968" s="125"/>
      <c r="U968" s="125"/>
      <c r="V968" s="125"/>
      <c r="W968" s="125"/>
      <c r="X968" s="125"/>
      <c r="Y968" s="125"/>
      <c r="Z968" s="125"/>
      <c r="AA968" s="125"/>
      <c r="AB968" s="125"/>
      <c r="AC968" s="125"/>
      <c r="AD968" s="125"/>
      <c r="AE968" s="125"/>
      <c r="AF968" s="125"/>
      <c r="AG968" s="125"/>
      <c r="AH968" s="125"/>
      <c r="AI968" s="125"/>
      <c r="AJ968" s="1"/>
    </row>
    <row r="969" ht="24.0" customHeight="1">
      <c r="A969" s="1"/>
      <c r="B969" s="126"/>
      <c r="C969" s="94"/>
      <c r="D969" s="1"/>
      <c r="E969" s="125"/>
      <c r="F969" s="125"/>
      <c r="G969" s="125"/>
      <c r="H969" s="125"/>
      <c r="I969" s="125"/>
      <c r="J969" s="125"/>
      <c r="K969" s="125"/>
      <c r="L969" s="125"/>
      <c r="M969" s="125"/>
      <c r="N969" s="125"/>
      <c r="O969" s="125"/>
      <c r="P969" s="125"/>
      <c r="Q969" s="125"/>
      <c r="R969" s="125"/>
      <c r="S969" s="125"/>
      <c r="T969" s="125"/>
      <c r="U969" s="125"/>
      <c r="V969" s="125"/>
      <c r="W969" s="125"/>
      <c r="X969" s="125"/>
      <c r="Y969" s="125"/>
      <c r="Z969" s="125"/>
      <c r="AA969" s="125"/>
      <c r="AB969" s="125"/>
      <c r="AC969" s="125"/>
      <c r="AD969" s="125"/>
      <c r="AE969" s="125"/>
      <c r="AF969" s="125"/>
      <c r="AG969" s="125"/>
      <c r="AH969" s="125"/>
      <c r="AI969" s="125"/>
      <c r="AJ969" s="1"/>
    </row>
    <row r="970" ht="24.0" customHeight="1">
      <c r="A970" s="1"/>
      <c r="B970" s="126"/>
      <c r="C970" s="94"/>
      <c r="D970" s="1"/>
      <c r="E970" s="125"/>
      <c r="F970" s="125"/>
      <c r="G970" s="125"/>
      <c r="H970" s="125"/>
      <c r="I970" s="125"/>
      <c r="J970" s="125"/>
      <c r="K970" s="125"/>
      <c r="L970" s="125"/>
      <c r="M970" s="125"/>
      <c r="N970" s="125"/>
      <c r="O970" s="125"/>
      <c r="P970" s="125"/>
      <c r="Q970" s="125"/>
      <c r="R970" s="125"/>
      <c r="S970" s="125"/>
      <c r="T970" s="125"/>
      <c r="U970" s="125"/>
      <c r="V970" s="125"/>
      <c r="W970" s="125"/>
      <c r="X970" s="125"/>
      <c r="Y970" s="125"/>
      <c r="Z970" s="125"/>
      <c r="AA970" s="125"/>
      <c r="AB970" s="125"/>
      <c r="AC970" s="125"/>
      <c r="AD970" s="125"/>
      <c r="AE970" s="125"/>
      <c r="AF970" s="125"/>
      <c r="AG970" s="125"/>
      <c r="AH970" s="125"/>
      <c r="AI970" s="125"/>
      <c r="AJ970" s="1"/>
    </row>
    <row r="971" ht="24.0" customHeight="1">
      <c r="A971" s="1"/>
      <c r="B971" s="126"/>
      <c r="C971" s="94"/>
      <c r="D971" s="1"/>
      <c r="E971" s="125"/>
      <c r="F971" s="125"/>
      <c r="G971" s="125"/>
      <c r="H971" s="125"/>
      <c r="I971" s="125"/>
      <c r="J971" s="125"/>
      <c r="K971" s="125"/>
      <c r="L971" s="125"/>
      <c r="M971" s="125"/>
      <c r="N971" s="125"/>
      <c r="O971" s="125"/>
      <c r="P971" s="125"/>
      <c r="Q971" s="125"/>
      <c r="R971" s="125"/>
      <c r="S971" s="125"/>
      <c r="T971" s="125"/>
      <c r="U971" s="125"/>
      <c r="V971" s="125"/>
      <c r="W971" s="125"/>
      <c r="X971" s="125"/>
      <c r="Y971" s="125"/>
      <c r="Z971" s="125"/>
      <c r="AA971" s="125"/>
      <c r="AB971" s="125"/>
      <c r="AC971" s="125"/>
      <c r="AD971" s="125"/>
      <c r="AE971" s="125"/>
      <c r="AF971" s="125"/>
      <c r="AG971" s="125"/>
      <c r="AH971" s="125"/>
      <c r="AI971" s="125"/>
      <c r="AJ971" s="1"/>
    </row>
    <row r="972" ht="24.0" customHeight="1">
      <c r="A972" s="1"/>
      <c r="B972" s="126"/>
      <c r="C972" s="94"/>
      <c r="D972" s="1"/>
      <c r="E972" s="125"/>
      <c r="F972" s="125"/>
      <c r="G972" s="125"/>
      <c r="H972" s="125"/>
      <c r="I972" s="125"/>
      <c r="J972" s="125"/>
      <c r="K972" s="125"/>
      <c r="L972" s="125"/>
      <c r="M972" s="125"/>
      <c r="N972" s="125"/>
      <c r="O972" s="125"/>
      <c r="P972" s="125"/>
      <c r="Q972" s="125"/>
      <c r="R972" s="125"/>
      <c r="S972" s="125"/>
      <c r="T972" s="125"/>
      <c r="U972" s="125"/>
      <c r="V972" s="125"/>
      <c r="W972" s="125"/>
      <c r="X972" s="125"/>
      <c r="Y972" s="125"/>
      <c r="Z972" s="125"/>
      <c r="AA972" s="125"/>
      <c r="AB972" s="125"/>
      <c r="AC972" s="125"/>
      <c r="AD972" s="125"/>
      <c r="AE972" s="125"/>
      <c r="AF972" s="125"/>
      <c r="AG972" s="125"/>
      <c r="AH972" s="125"/>
      <c r="AI972" s="125"/>
      <c r="AJ972" s="1"/>
    </row>
    <row r="973" ht="24.0" customHeight="1">
      <c r="A973" s="1"/>
      <c r="B973" s="126"/>
      <c r="C973" s="94"/>
      <c r="D973" s="1"/>
      <c r="E973" s="125"/>
      <c r="F973" s="125"/>
      <c r="G973" s="125"/>
      <c r="H973" s="125"/>
      <c r="I973" s="125"/>
      <c r="J973" s="125"/>
      <c r="K973" s="125"/>
      <c r="L973" s="125"/>
      <c r="M973" s="125"/>
      <c r="N973" s="125"/>
      <c r="O973" s="125"/>
      <c r="P973" s="125"/>
      <c r="Q973" s="125"/>
      <c r="R973" s="125"/>
      <c r="S973" s="125"/>
      <c r="T973" s="125"/>
      <c r="U973" s="125"/>
      <c r="V973" s="125"/>
      <c r="W973" s="125"/>
      <c r="X973" s="125"/>
      <c r="Y973" s="125"/>
      <c r="Z973" s="125"/>
      <c r="AA973" s="125"/>
      <c r="AB973" s="125"/>
      <c r="AC973" s="125"/>
      <c r="AD973" s="125"/>
      <c r="AE973" s="125"/>
      <c r="AF973" s="125"/>
      <c r="AG973" s="125"/>
      <c r="AH973" s="125"/>
      <c r="AI973" s="125"/>
      <c r="AJ973" s="1"/>
    </row>
    <row r="974" ht="24.0" customHeight="1">
      <c r="A974" s="1"/>
      <c r="B974" s="126"/>
      <c r="C974" s="94"/>
      <c r="D974" s="1"/>
      <c r="E974" s="125"/>
      <c r="F974" s="125"/>
      <c r="G974" s="125"/>
      <c r="H974" s="125"/>
      <c r="I974" s="125"/>
      <c r="J974" s="125"/>
      <c r="K974" s="125"/>
      <c r="L974" s="125"/>
      <c r="M974" s="125"/>
      <c r="N974" s="125"/>
      <c r="O974" s="125"/>
      <c r="P974" s="125"/>
      <c r="Q974" s="125"/>
      <c r="R974" s="125"/>
      <c r="S974" s="125"/>
      <c r="T974" s="125"/>
      <c r="U974" s="125"/>
      <c r="V974" s="125"/>
      <c r="W974" s="125"/>
      <c r="X974" s="125"/>
      <c r="Y974" s="125"/>
      <c r="Z974" s="125"/>
      <c r="AA974" s="125"/>
      <c r="AB974" s="125"/>
      <c r="AC974" s="125"/>
      <c r="AD974" s="125"/>
      <c r="AE974" s="125"/>
      <c r="AF974" s="125"/>
      <c r="AG974" s="125"/>
      <c r="AH974" s="125"/>
      <c r="AI974" s="125"/>
      <c r="AJ974" s="1"/>
    </row>
    <row r="975" ht="24.0" customHeight="1">
      <c r="A975" s="1"/>
      <c r="B975" s="126"/>
      <c r="C975" s="94"/>
      <c r="D975" s="1"/>
      <c r="E975" s="125"/>
      <c r="F975" s="125"/>
      <c r="G975" s="125"/>
      <c r="H975" s="125"/>
      <c r="I975" s="125"/>
      <c r="J975" s="125"/>
      <c r="K975" s="125"/>
      <c r="L975" s="125"/>
      <c r="M975" s="125"/>
      <c r="N975" s="125"/>
      <c r="O975" s="125"/>
      <c r="P975" s="125"/>
      <c r="Q975" s="125"/>
      <c r="R975" s="125"/>
      <c r="S975" s="125"/>
      <c r="T975" s="125"/>
      <c r="U975" s="125"/>
      <c r="V975" s="125"/>
      <c r="W975" s="125"/>
      <c r="X975" s="125"/>
      <c r="Y975" s="125"/>
      <c r="Z975" s="125"/>
      <c r="AA975" s="125"/>
      <c r="AB975" s="125"/>
      <c r="AC975" s="125"/>
      <c r="AD975" s="125"/>
      <c r="AE975" s="125"/>
      <c r="AF975" s="125"/>
      <c r="AG975" s="125"/>
      <c r="AH975" s="125"/>
      <c r="AI975" s="125"/>
      <c r="AJ975" s="1"/>
    </row>
    <row r="976" ht="24.0" customHeight="1">
      <c r="A976" s="1"/>
      <c r="B976" s="126"/>
      <c r="C976" s="94"/>
      <c r="D976" s="1"/>
      <c r="E976" s="125"/>
      <c r="F976" s="125"/>
      <c r="G976" s="125"/>
      <c r="H976" s="125"/>
      <c r="I976" s="125"/>
      <c r="J976" s="125"/>
      <c r="K976" s="125"/>
      <c r="L976" s="125"/>
      <c r="M976" s="125"/>
      <c r="N976" s="125"/>
      <c r="O976" s="125"/>
      <c r="P976" s="125"/>
      <c r="Q976" s="125"/>
      <c r="R976" s="125"/>
      <c r="S976" s="125"/>
      <c r="T976" s="125"/>
      <c r="U976" s="125"/>
      <c r="V976" s="125"/>
      <c r="W976" s="125"/>
      <c r="X976" s="125"/>
      <c r="Y976" s="125"/>
      <c r="Z976" s="125"/>
      <c r="AA976" s="125"/>
      <c r="AB976" s="125"/>
      <c r="AC976" s="125"/>
      <c r="AD976" s="125"/>
      <c r="AE976" s="125"/>
      <c r="AF976" s="125"/>
      <c r="AG976" s="125"/>
      <c r="AH976" s="125"/>
      <c r="AI976" s="125"/>
      <c r="AJ976" s="1"/>
    </row>
    <row r="977" ht="24.0" customHeight="1">
      <c r="A977" s="1"/>
      <c r="B977" s="126"/>
      <c r="C977" s="94"/>
      <c r="D977" s="1"/>
      <c r="E977" s="125"/>
      <c r="F977" s="125"/>
      <c r="G977" s="125"/>
      <c r="H977" s="125"/>
      <c r="I977" s="125"/>
      <c r="J977" s="125"/>
      <c r="K977" s="125"/>
      <c r="L977" s="125"/>
      <c r="M977" s="125"/>
      <c r="N977" s="125"/>
      <c r="O977" s="125"/>
      <c r="P977" s="125"/>
      <c r="Q977" s="125"/>
      <c r="R977" s="125"/>
      <c r="S977" s="125"/>
      <c r="T977" s="125"/>
      <c r="U977" s="125"/>
      <c r="V977" s="125"/>
      <c r="W977" s="125"/>
      <c r="X977" s="125"/>
      <c r="Y977" s="125"/>
      <c r="Z977" s="125"/>
      <c r="AA977" s="125"/>
      <c r="AB977" s="125"/>
      <c r="AC977" s="125"/>
      <c r="AD977" s="125"/>
      <c r="AE977" s="125"/>
      <c r="AF977" s="125"/>
      <c r="AG977" s="125"/>
      <c r="AH977" s="125"/>
      <c r="AI977" s="125"/>
      <c r="AJ977" s="1"/>
    </row>
    <row r="978" ht="24.0" customHeight="1">
      <c r="A978" s="1"/>
      <c r="B978" s="126"/>
      <c r="C978" s="94"/>
      <c r="D978" s="1"/>
      <c r="E978" s="125"/>
      <c r="F978" s="125"/>
      <c r="G978" s="125"/>
      <c r="H978" s="125"/>
      <c r="I978" s="125"/>
      <c r="J978" s="125"/>
      <c r="K978" s="125"/>
      <c r="L978" s="125"/>
      <c r="M978" s="125"/>
      <c r="N978" s="125"/>
      <c r="O978" s="125"/>
      <c r="P978" s="125"/>
      <c r="Q978" s="125"/>
      <c r="R978" s="125"/>
      <c r="S978" s="125"/>
      <c r="T978" s="125"/>
      <c r="U978" s="125"/>
      <c r="V978" s="125"/>
      <c r="W978" s="125"/>
      <c r="X978" s="125"/>
      <c r="Y978" s="125"/>
      <c r="Z978" s="125"/>
      <c r="AA978" s="125"/>
      <c r="AB978" s="125"/>
      <c r="AC978" s="125"/>
      <c r="AD978" s="125"/>
      <c r="AE978" s="125"/>
      <c r="AF978" s="125"/>
      <c r="AG978" s="125"/>
      <c r="AH978" s="125"/>
      <c r="AI978" s="125"/>
      <c r="AJ978" s="1"/>
    </row>
    <row r="979" ht="24.0" customHeight="1">
      <c r="A979" s="1"/>
      <c r="B979" s="126"/>
      <c r="C979" s="94"/>
      <c r="D979" s="1"/>
      <c r="E979" s="125"/>
      <c r="F979" s="125"/>
      <c r="G979" s="125"/>
      <c r="H979" s="125"/>
      <c r="I979" s="125"/>
      <c r="J979" s="125"/>
      <c r="K979" s="125"/>
      <c r="L979" s="125"/>
      <c r="M979" s="125"/>
      <c r="N979" s="125"/>
      <c r="O979" s="125"/>
      <c r="P979" s="125"/>
      <c r="Q979" s="125"/>
      <c r="R979" s="125"/>
      <c r="S979" s="125"/>
      <c r="T979" s="125"/>
      <c r="U979" s="125"/>
      <c r="V979" s="125"/>
      <c r="W979" s="125"/>
      <c r="X979" s="125"/>
      <c r="Y979" s="125"/>
      <c r="Z979" s="125"/>
      <c r="AA979" s="125"/>
      <c r="AB979" s="125"/>
      <c r="AC979" s="125"/>
      <c r="AD979" s="125"/>
      <c r="AE979" s="125"/>
      <c r="AF979" s="125"/>
      <c r="AG979" s="125"/>
      <c r="AH979" s="125"/>
      <c r="AI979" s="125"/>
      <c r="AJ979" s="1"/>
    </row>
    <row r="980" ht="24.0" customHeight="1">
      <c r="A980" s="1"/>
      <c r="B980" s="126"/>
      <c r="C980" s="94"/>
      <c r="D980" s="1"/>
      <c r="E980" s="125"/>
      <c r="F980" s="125"/>
      <c r="G980" s="125"/>
      <c r="H980" s="125"/>
      <c r="I980" s="125"/>
      <c r="J980" s="125"/>
      <c r="K980" s="125"/>
      <c r="L980" s="125"/>
      <c r="M980" s="125"/>
      <c r="N980" s="125"/>
      <c r="O980" s="125"/>
      <c r="P980" s="125"/>
      <c r="Q980" s="125"/>
      <c r="R980" s="125"/>
      <c r="S980" s="125"/>
      <c r="T980" s="125"/>
      <c r="U980" s="125"/>
      <c r="V980" s="125"/>
      <c r="W980" s="125"/>
      <c r="X980" s="125"/>
      <c r="Y980" s="125"/>
      <c r="Z980" s="125"/>
      <c r="AA980" s="125"/>
      <c r="AB980" s="125"/>
      <c r="AC980" s="125"/>
      <c r="AD980" s="125"/>
      <c r="AE980" s="125"/>
      <c r="AF980" s="125"/>
      <c r="AG980" s="125"/>
      <c r="AH980" s="125"/>
      <c r="AI980" s="125"/>
      <c r="AJ980" s="1"/>
    </row>
    <row r="981" ht="24.0" customHeight="1">
      <c r="A981" s="1"/>
      <c r="B981" s="126"/>
      <c r="C981" s="94"/>
      <c r="D981" s="1"/>
      <c r="E981" s="125"/>
      <c r="F981" s="125"/>
      <c r="G981" s="125"/>
      <c r="H981" s="125"/>
      <c r="I981" s="125"/>
      <c r="J981" s="125"/>
      <c r="K981" s="125"/>
      <c r="L981" s="125"/>
      <c r="M981" s="125"/>
      <c r="N981" s="125"/>
      <c r="O981" s="125"/>
      <c r="P981" s="125"/>
      <c r="Q981" s="125"/>
      <c r="R981" s="125"/>
      <c r="S981" s="125"/>
      <c r="T981" s="125"/>
      <c r="U981" s="125"/>
      <c r="V981" s="125"/>
      <c r="W981" s="125"/>
      <c r="X981" s="125"/>
      <c r="Y981" s="125"/>
      <c r="Z981" s="125"/>
      <c r="AA981" s="125"/>
      <c r="AB981" s="125"/>
      <c r="AC981" s="125"/>
      <c r="AD981" s="125"/>
      <c r="AE981" s="125"/>
      <c r="AF981" s="125"/>
      <c r="AG981" s="125"/>
      <c r="AH981" s="125"/>
      <c r="AI981" s="125"/>
      <c r="AJ981" s="1"/>
    </row>
    <row r="982" ht="24.0" customHeight="1">
      <c r="A982" s="1"/>
      <c r="B982" s="126"/>
      <c r="C982" s="94"/>
      <c r="D982" s="1"/>
      <c r="E982" s="125"/>
      <c r="F982" s="125"/>
      <c r="G982" s="125"/>
      <c r="H982" s="125"/>
      <c r="I982" s="125"/>
      <c r="J982" s="125"/>
      <c r="K982" s="125"/>
      <c r="L982" s="125"/>
      <c r="M982" s="125"/>
      <c r="N982" s="125"/>
      <c r="O982" s="125"/>
      <c r="P982" s="125"/>
      <c r="Q982" s="125"/>
      <c r="R982" s="125"/>
      <c r="S982" s="125"/>
      <c r="T982" s="125"/>
      <c r="U982" s="125"/>
      <c r="V982" s="125"/>
      <c r="W982" s="125"/>
      <c r="X982" s="125"/>
      <c r="Y982" s="125"/>
      <c r="Z982" s="125"/>
      <c r="AA982" s="125"/>
      <c r="AB982" s="125"/>
      <c r="AC982" s="125"/>
      <c r="AD982" s="125"/>
      <c r="AE982" s="125"/>
      <c r="AF982" s="125"/>
      <c r="AG982" s="125"/>
      <c r="AH982" s="125"/>
      <c r="AI982" s="125"/>
      <c r="AJ982" s="1"/>
    </row>
    <row r="983" ht="24.0" customHeight="1">
      <c r="A983" s="1"/>
      <c r="B983" s="126"/>
      <c r="C983" s="94"/>
      <c r="D983" s="1"/>
      <c r="E983" s="125"/>
      <c r="F983" s="125"/>
      <c r="G983" s="125"/>
      <c r="H983" s="125"/>
      <c r="I983" s="125"/>
      <c r="J983" s="125"/>
      <c r="K983" s="125"/>
      <c r="L983" s="125"/>
      <c r="M983" s="125"/>
      <c r="N983" s="125"/>
      <c r="O983" s="125"/>
      <c r="P983" s="125"/>
      <c r="Q983" s="125"/>
      <c r="R983" s="125"/>
      <c r="S983" s="125"/>
      <c r="T983" s="125"/>
      <c r="U983" s="125"/>
      <c r="V983" s="125"/>
      <c r="W983" s="125"/>
      <c r="X983" s="125"/>
      <c r="Y983" s="125"/>
      <c r="Z983" s="125"/>
      <c r="AA983" s="125"/>
      <c r="AB983" s="125"/>
      <c r="AC983" s="125"/>
      <c r="AD983" s="125"/>
      <c r="AE983" s="125"/>
      <c r="AF983" s="125"/>
      <c r="AG983" s="125"/>
      <c r="AH983" s="125"/>
      <c r="AI983" s="125"/>
      <c r="AJ983" s="1"/>
    </row>
    <row r="984" ht="24.0" customHeight="1">
      <c r="A984" s="1"/>
      <c r="B984" s="126"/>
      <c r="C984" s="94"/>
      <c r="D984" s="1"/>
      <c r="E984" s="125"/>
      <c r="F984" s="125"/>
      <c r="G984" s="125"/>
      <c r="H984" s="125"/>
      <c r="I984" s="125"/>
      <c r="J984" s="125"/>
      <c r="K984" s="125"/>
      <c r="L984" s="125"/>
      <c r="M984" s="125"/>
      <c r="N984" s="125"/>
      <c r="O984" s="125"/>
      <c r="P984" s="125"/>
      <c r="Q984" s="125"/>
      <c r="R984" s="125"/>
      <c r="S984" s="125"/>
      <c r="T984" s="125"/>
      <c r="U984" s="125"/>
      <c r="V984" s="125"/>
      <c r="W984" s="125"/>
      <c r="X984" s="125"/>
      <c r="Y984" s="125"/>
      <c r="Z984" s="125"/>
      <c r="AA984" s="125"/>
      <c r="AB984" s="125"/>
      <c r="AC984" s="125"/>
      <c r="AD984" s="125"/>
      <c r="AE984" s="125"/>
      <c r="AF984" s="125"/>
      <c r="AG984" s="125"/>
      <c r="AH984" s="125"/>
      <c r="AI984" s="125"/>
      <c r="AJ984" s="1"/>
    </row>
    <row r="985" ht="24.0" customHeight="1">
      <c r="A985" s="1"/>
      <c r="B985" s="126"/>
      <c r="C985" s="94"/>
      <c r="D985" s="1"/>
      <c r="E985" s="125"/>
      <c r="F985" s="125"/>
      <c r="G985" s="125"/>
      <c r="H985" s="125"/>
      <c r="I985" s="125"/>
      <c r="J985" s="125"/>
      <c r="K985" s="125"/>
      <c r="L985" s="125"/>
      <c r="M985" s="125"/>
      <c r="N985" s="125"/>
      <c r="O985" s="125"/>
      <c r="P985" s="125"/>
      <c r="Q985" s="125"/>
      <c r="R985" s="125"/>
      <c r="S985" s="125"/>
      <c r="T985" s="125"/>
      <c r="U985" s="125"/>
      <c r="V985" s="125"/>
      <c r="W985" s="125"/>
      <c r="X985" s="125"/>
      <c r="Y985" s="125"/>
      <c r="Z985" s="125"/>
      <c r="AA985" s="125"/>
      <c r="AB985" s="125"/>
      <c r="AC985" s="125"/>
      <c r="AD985" s="125"/>
      <c r="AE985" s="125"/>
      <c r="AF985" s="125"/>
      <c r="AG985" s="125"/>
      <c r="AH985" s="125"/>
      <c r="AI985" s="125"/>
      <c r="AJ985" s="1"/>
    </row>
    <row r="986" ht="24.0" customHeight="1">
      <c r="A986" s="1"/>
      <c r="B986" s="126"/>
      <c r="C986" s="94"/>
      <c r="D986" s="1"/>
      <c r="E986" s="125"/>
      <c r="F986" s="125"/>
      <c r="G986" s="125"/>
      <c r="H986" s="125"/>
      <c r="I986" s="125"/>
      <c r="J986" s="125"/>
      <c r="K986" s="125"/>
      <c r="L986" s="125"/>
      <c r="M986" s="125"/>
      <c r="N986" s="125"/>
      <c r="O986" s="125"/>
      <c r="P986" s="125"/>
      <c r="Q986" s="125"/>
      <c r="R986" s="125"/>
      <c r="S986" s="125"/>
      <c r="T986" s="125"/>
      <c r="U986" s="125"/>
      <c r="V986" s="125"/>
      <c r="W986" s="125"/>
      <c r="X986" s="125"/>
      <c r="Y986" s="125"/>
      <c r="Z986" s="125"/>
      <c r="AA986" s="125"/>
      <c r="AB986" s="125"/>
      <c r="AC986" s="125"/>
      <c r="AD986" s="125"/>
      <c r="AE986" s="125"/>
      <c r="AF986" s="125"/>
      <c r="AG986" s="125"/>
      <c r="AH986" s="125"/>
      <c r="AI986" s="125"/>
      <c r="AJ986" s="1"/>
    </row>
    <row r="987" ht="24.0" customHeight="1">
      <c r="A987" s="1"/>
      <c r="B987" s="126"/>
      <c r="C987" s="94"/>
      <c r="D987" s="1"/>
      <c r="E987" s="125"/>
      <c r="F987" s="125"/>
      <c r="G987" s="125"/>
      <c r="H987" s="125"/>
      <c r="I987" s="125"/>
      <c r="J987" s="125"/>
      <c r="K987" s="125"/>
      <c r="L987" s="125"/>
      <c r="M987" s="125"/>
      <c r="N987" s="125"/>
      <c r="O987" s="125"/>
      <c r="P987" s="125"/>
      <c r="Q987" s="125"/>
      <c r="R987" s="125"/>
      <c r="S987" s="125"/>
      <c r="T987" s="125"/>
      <c r="U987" s="125"/>
      <c r="V987" s="125"/>
      <c r="W987" s="125"/>
      <c r="X987" s="125"/>
      <c r="Y987" s="125"/>
      <c r="Z987" s="125"/>
      <c r="AA987" s="125"/>
      <c r="AB987" s="125"/>
      <c r="AC987" s="125"/>
      <c r="AD987" s="125"/>
      <c r="AE987" s="125"/>
      <c r="AF987" s="125"/>
      <c r="AG987" s="125"/>
      <c r="AH987" s="125"/>
      <c r="AI987" s="125"/>
      <c r="AJ987" s="1"/>
    </row>
    <row r="988" ht="24.0" customHeight="1">
      <c r="A988" s="1"/>
      <c r="B988" s="126"/>
      <c r="C988" s="94"/>
      <c r="D988" s="1"/>
      <c r="E988" s="125"/>
      <c r="F988" s="125"/>
      <c r="G988" s="125"/>
      <c r="H988" s="125"/>
      <c r="I988" s="125"/>
      <c r="J988" s="125"/>
      <c r="K988" s="125"/>
      <c r="L988" s="125"/>
      <c r="M988" s="125"/>
      <c r="N988" s="125"/>
      <c r="O988" s="125"/>
      <c r="P988" s="125"/>
      <c r="Q988" s="125"/>
      <c r="R988" s="125"/>
      <c r="S988" s="125"/>
      <c r="T988" s="125"/>
      <c r="U988" s="125"/>
      <c r="V988" s="125"/>
      <c r="W988" s="125"/>
      <c r="X988" s="125"/>
      <c r="Y988" s="125"/>
      <c r="Z988" s="125"/>
      <c r="AA988" s="125"/>
      <c r="AB988" s="125"/>
      <c r="AC988" s="125"/>
      <c r="AD988" s="125"/>
      <c r="AE988" s="125"/>
      <c r="AF988" s="125"/>
      <c r="AG988" s="125"/>
      <c r="AH988" s="125"/>
      <c r="AI988" s="125"/>
      <c r="AJ988" s="1"/>
    </row>
    <row r="989" ht="24.0" customHeight="1">
      <c r="A989" s="1"/>
      <c r="B989" s="126"/>
      <c r="C989" s="94"/>
      <c r="D989" s="1"/>
      <c r="E989" s="125"/>
      <c r="F989" s="125"/>
      <c r="G989" s="125"/>
      <c r="H989" s="125"/>
      <c r="I989" s="125"/>
      <c r="J989" s="125"/>
      <c r="K989" s="125"/>
      <c r="L989" s="125"/>
      <c r="M989" s="125"/>
      <c r="N989" s="125"/>
      <c r="O989" s="125"/>
      <c r="P989" s="125"/>
      <c r="Q989" s="125"/>
      <c r="R989" s="125"/>
      <c r="S989" s="125"/>
      <c r="T989" s="125"/>
      <c r="U989" s="125"/>
      <c r="V989" s="125"/>
      <c r="W989" s="125"/>
      <c r="X989" s="125"/>
      <c r="Y989" s="125"/>
      <c r="Z989" s="125"/>
      <c r="AA989" s="125"/>
      <c r="AB989" s="125"/>
      <c r="AC989" s="125"/>
      <c r="AD989" s="125"/>
      <c r="AE989" s="125"/>
      <c r="AF989" s="125"/>
      <c r="AG989" s="125"/>
      <c r="AH989" s="125"/>
      <c r="AI989" s="125"/>
      <c r="AJ989" s="1"/>
    </row>
    <row r="990" ht="24.0" customHeight="1">
      <c r="A990" s="1"/>
      <c r="B990" s="126"/>
      <c r="C990" s="94"/>
      <c r="D990" s="1"/>
      <c r="E990" s="125"/>
      <c r="F990" s="125"/>
      <c r="G990" s="125"/>
      <c r="H990" s="125"/>
      <c r="I990" s="125"/>
      <c r="J990" s="125"/>
      <c r="K990" s="125"/>
      <c r="L990" s="125"/>
      <c r="M990" s="125"/>
      <c r="N990" s="125"/>
      <c r="O990" s="125"/>
      <c r="P990" s="125"/>
      <c r="Q990" s="125"/>
      <c r="R990" s="125"/>
      <c r="S990" s="125"/>
      <c r="T990" s="125"/>
      <c r="U990" s="125"/>
      <c r="V990" s="125"/>
      <c r="W990" s="125"/>
      <c r="X990" s="125"/>
      <c r="Y990" s="125"/>
      <c r="Z990" s="125"/>
      <c r="AA990" s="125"/>
      <c r="AB990" s="125"/>
      <c r="AC990" s="125"/>
      <c r="AD990" s="125"/>
      <c r="AE990" s="125"/>
      <c r="AF990" s="125"/>
      <c r="AG990" s="125"/>
      <c r="AH990" s="125"/>
      <c r="AI990" s="125"/>
      <c r="AJ990" s="1"/>
    </row>
    <row r="991" ht="24.0" customHeight="1">
      <c r="A991" s="1"/>
      <c r="B991" s="126"/>
      <c r="C991" s="94"/>
      <c r="D991" s="1"/>
      <c r="E991" s="125"/>
      <c r="F991" s="125"/>
      <c r="G991" s="125"/>
      <c r="H991" s="125"/>
      <c r="I991" s="125"/>
      <c r="J991" s="125"/>
      <c r="K991" s="125"/>
      <c r="L991" s="125"/>
      <c r="M991" s="125"/>
      <c r="N991" s="125"/>
      <c r="O991" s="125"/>
      <c r="P991" s="125"/>
      <c r="Q991" s="125"/>
      <c r="R991" s="125"/>
      <c r="S991" s="125"/>
      <c r="T991" s="125"/>
      <c r="U991" s="125"/>
      <c r="V991" s="125"/>
      <c r="W991" s="125"/>
      <c r="X991" s="125"/>
      <c r="Y991" s="125"/>
      <c r="Z991" s="125"/>
      <c r="AA991" s="125"/>
      <c r="AB991" s="125"/>
      <c r="AC991" s="125"/>
      <c r="AD991" s="125"/>
      <c r="AE991" s="125"/>
      <c r="AF991" s="125"/>
      <c r="AG991" s="125"/>
      <c r="AH991" s="125"/>
      <c r="AI991" s="125"/>
      <c r="AJ991" s="1"/>
    </row>
    <row r="992" ht="24.0" customHeight="1">
      <c r="A992" s="1"/>
      <c r="B992" s="126"/>
      <c r="C992" s="94"/>
      <c r="D992" s="1"/>
      <c r="E992" s="125"/>
      <c r="F992" s="125"/>
      <c r="G992" s="125"/>
      <c r="H992" s="125"/>
      <c r="I992" s="125"/>
      <c r="J992" s="125"/>
      <c r="K992" s="125"/>
      <c r="L992" s="125"/>
      <c r="M992" s="125"/>
      <c r="N992" s="125"/>
      <c r="O992" s="125"/>
      <c r="P992" s="125"/>
      <c r="Q992" s="125"/>
      <c r="R992" s="125"/>
      <c r="S992" s="125"/>
      <c r="T992" s="125"/>
      <c r="U992" s="125"/>
      <c r="V992" s="125"/>
      <c r="W992" s="125"/>
      <c r="X992" s="125"/>
      <c r="Y992" s="125"/>
      <c r="Z992" s="125"/>
      <c r="AA992" s="125"/>
      <c r="AB992" s="125"/>
      <c r="AC992" s="125"/>
      <c r="AD992" s="125"/>
      <c r="AE992" s="125"/>
      <c r="AF992" s="125"/>
      <c r="AG992" s="125"/>
      <c r="AH992" s="125"/>
      <c r="AI992" s="125"/>
      <c r="AJ992" s="1"/>
    </row>
  </sheetData>
  <mergeCells count="31">
    <mergeCell ref="B1:AJ1"/>
    <mergeCell ref="D3:AJ3"/>
    <mergeCell ref="AH4:AI4"/>
    <mergeCell ref="O6:Z6"/>
    <mergeCell ref="N8:R8"/>
    <mergeCell ref="AB9:AD9"/>
    <mergeCell ref="W10:AH10"/>
    <mergeCell ref="AA11:AE11"/>
    <mergeCell ref="D12:AJ12"/>
    <mergeCell ref="T13:V13"/>
    <mergeCell ref="H15:AG15"/>
    <mergeCell ref="J16:AI16"/>
    <mergeCell ref="E17:AE17"/>
    <mergeCell ref="W18:AG18"/>
    <mergeCell ref="E19:S19"/>
    <mergeCell ref="Q20:S20"/>
    <mergeCell ref="AB21:AD21"/>
    <mergeCell ref="L24:N24"/>
    <mergeCell ref="AA25:AC25"/>
    <mergeCell ref="J26:K26"/>
    <mergeCell ref="L26:N26"/>
    <mergeCell ref="B52:B64"/>
    <mergeCell ref="B83:B95"/>
    <mergeCell ref="B96:B98"/>
    <mergeCell ref="AA27:AH27"/>
    <mergeCell ref="E28:AD28"/>
    <mergeCell ref="E30:O30"/>
    <mergeCell ref="R31:AD31"/>
    <mergeCell ref="AB32:AI32"/>
    <mergeCell ref="E33:L33"/>
    <mergeCell ref="X35:Z35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9.18" defaultRowHeight="15.0"/>
  <cols>
    <col customWidth="1" min="1" max="1" width="9.0"/>
    <col customWidth="1" min="2" max="2" width="63.36"/>
    <col customWidth="1" min="3" max="3" width="10.82"/>
    <col customWidth="1" min="4" max="4" width="19.27"/>
    <col customWidth="1" min="5" max="36" width="9.0"/>
  </cols>
  <sheetData>
    <row r="1" ht="64.5" customHeight="1">
      <c r="A1" s="1"/>
      <c r="B1" s="2" t="s">
        <v>132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ht="37.5" customHeight="1">
      <c r="A2" s="186" t="s">
        <v>1</v>
      </c>
      <c r="B2" s="5" t="s">
        <v>2</v>
      </c>
      <c r="C2" s="6" t="s">
        <v>3</v>
      </c>
      <c r="D2" s="6" t="s">
        <v>4</v>
      </c>
      <c r="E2" s="6">
        <v>1.0</v>
      </c>
      <c r="F2" s="6">
        <v>2.0</v>
      </c>
      <c r="G2" s="6">
        <v>3.0</v>
      </c>
      <c r="H2" s="6">
        <v>4.0</v>
      </c>
      <c r="I2" s="6">
        <v>5.0</v>
      </c>
      <c r="J2" s="6">
        <v>6.0</v>
      </c>
      <c r="K2" s="6">
        <v>7.0</v>
      </c>
      <c r="L2" s="6">
        <v>8.0</v>
      </c>
      <c r="M2" s="6">
        <v>9.0</v>
      </c>
      <c r="N2" s="6">
        <v>10.0</v>
      </c>
      <c r="O2" s="6">
        <v>11.0</v>
      </c>
      <c r="P2" s="6">
        <v>12.0</v>
      </c>
      <c r="Q2" s="6">
        <v>13.0</v>
      </c>
      <c r="R2" s="6">
        <v>14.0</v>
      </c>
      <c r="S2" s="6">
        <v>15.0</v>
      </c>
      <c r="T2" s="6">
        <v>16.0</v>
      </c>
      <c r="U2" s="6">
        <v>17.0</v>
      </c>
      <c r="V2" s="6">
        <v>18.0</v>
      </c>
      <c r="W2" s="6">
        <v>19.0</v>
      </c>
      <c r="X2" s="6">
        <v>20.0</v>
      </c>
      <c r="Y2" s="6">
        <v>21.0</v>
      </c>
      <c r="Z2" s="6">
        <v>22.0</v>
      </c>
      <c r="AA2" s="6">
        <v>23.0</v>
      </c>
      <c r="AB2" s="6">
        <v>24.0</v>
      </c>
      <c r="AC2" s="6">
        <v>25.0</v>
      </c>
      <c r="AD2" s="6">
        <v>26.0</v>
      </c>
      <c r="AE2" s="6">
        <v>27.0</v>
      </c>
      <c r="AF2" s="6">
        <v>28.0</v>
      </c>
      <c r="AG2" s="6">
        <v>29.0</v>
      </c>
      <c r="AH2" s="6">
        <v>30.0</v>
      </c>
      <c r="AI2" s="6">
        <v>31.0</v>
      </c>
      <c r="AJ2" s="7" t="s">
        <v>5</v>
      </c>
    </row>
    <row r="3" ht="42.75" customHeight="1">
      <c r="A3" s="1"/>
      <c r="B3" s="128" t="s">
        <v>78</v>
      </c>
      <c r="C3" s="22" t="s">
        <v>7</v>
      </c>
      <c r="D3" s="129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ht="24.0" customHeight="1">
      <c r="A4" s="1"/>
      <c r="B4" s="187"/>
      <c r="C4" s="22">
        <v>6.0</v>
      </c>
      <c r="D4" s="188" t="s">
        <v>133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20">
        <v>0.0</v>
      </c>
    </row>
    <row r="5" ht="48.0" customHeight="1">
      <c r="A5" s="1">
        <v>1.0</v>
      </c>
      <c r="B5" s="187" t="s">
        <v>134</v>
      </c>
      <c r="C5" s="88"/>
      <c r="D5" s="189" t="s">
        <v>135</v>
      </c>
      <c r="E5" s="137"/>
      <c r="F5" s="137"/>
      <c r="G5" s="137"/>
      <c r="H5" s="137"/>
      <c r="I5" s="137"/>
      <c r="J5" s="137"/>
      <c r="K5" s="137"/>
      <c r="L5" s="190">
        <v>284.0</v>
      </c>
      <c r="M5" s="12"/>
      <c r="N5" s="1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17"/>
      <c r="AJ5" s="20">
        <f t="shared" ref="AJ5:AJ16" si="1">SUM(E5:AH5)</f>
        <v>284</v>
      </c>
    </row>
    <row r="6" ht="27.75" customHeight="1">
      <c r="A6" s="1">
        <v>2.0</v>
      </c>
      <c r="B6" s="187" t="s">
        <v>136</v>
      </c>
      <c r="C6" s="88" t="s">
        <v>12</v>
      </c>
      <c r="D6" s="91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91">
        <v>149.0</v>
      </c>
      <c r="Y6" s="12"/>
      <c r="Z6" s="12"/>
      <c r="AA6" s="12"/>
      <c r="AB6" s="12"/>
      <c r="AC6" s="12"/>
      <c r="AD6" s="12"/>
      <c r="AE6" s="12"/>
      <c r="AF6" s="12"/>
      <c r="AG6" s="12"/>
      <c r="AH6" s="19"/>
      <c r="AI6" s="117"/>
      <c r="AJ6" s="20">
        <f t="shared" si="1"/>
        <v>149</v>
      </c>
    </row>
    <row r="7" ht="24.0" customHeight="1">
      <c r="A7" s="1"/>
      <c r="B7" s="120"/>
      <c r="C7" s="88">
        <f> SUM(AJ4:AJ16)</f>
        <v>737</v>
      </c>
      <c r="D7" s="188" t="s">
        <v>137</v>
      </c>
      <c r="E7" s="192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41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20">
        <f t="shared" si="1"/>
        <v>0</v>
      </c>
    </row>
    <row r="8" ht="24.0" customHeight="1">
      <c r="A8" s="1"/>
      <c r="B8" s="180"/>
      <c r="C8" s="88"/>
      <c r="D8" s="193" t="s">
        <v>138</v>
      </c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94"/>
      <c r="V8" s="195"/>
      <c r="W8" s="196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20">
        <f t="shared" si="1"/>
        <v>0</v>
      </c>
    </row>
    <row r="9" ht="24.0" customHeight="1">
      <c r="A9" s="1"/>
      <c r="B9" s="120"/>
      <c r="C9" s="88"/>
      <c r="D9" s="197" t="s">
        <v>139</v>
      </c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7"/>
      <c r="AI9" s="117"/>
      <c r="AJ9" s="20">
        <f t="shared" si="1"/>
        <v>0</v>
      </c>
    </row>
    <row r="10" ht="67.5" customHeight="1">
      <c r="A10" s="1">
        <v>3.0</v>
      </c>
      <c r="B10" s="180" t="s">
        <v>140</v>
      </c>
      <c r="C10" s="88"/>
      <c r="D10" s="193" t="s">
        <v>141</v>
      </c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98">
        <v>60.0</v>
      </c>
      <c r="P10" s="12"/>
      <c r="Q10" s="12"/>
      <c r="R10" s="12"/>
      <c r="S10" s="19"/>
      <c r="T10" s="137"/>
      <c r="U10" s="137"/>
      <c r="V10" s="137"/>
      <c r="W10" s="137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20">
        <f t="shared" si="1"/>
        <v>60</v>
      </c>
    </row>
    <row r="11" ht="24.0" customHeight="1">
      <c r="A11" s="1"/>
      <c r="B11" s="180"/>
      <c r="C11" s="88"/>
      <c r="D11" s="197" t="s">
        <v>142</v>
      </c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7"/>
      <c r="AJ11" s="20">
        <f t="shared" si="1"/>
        <v>0</v>
      </c>
    </row>
    <row r="12" ht="33.0" customHeight="1">
      <c r="A12" s="1">
        <v>4.0</v>
      </c>
      <c r="B12" s="180" t="s">
        <v>143</v>
      </c>
      <c r="C12" s="88"/>
      <c r="D12" s="199" t="s">
        <v>144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90">
        <v>145.0</v>
      </c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9"/>
      <c r="AJ12" s="20">
        <f t="shared" si="1"/>
        <v>145</v>
      </c>
    </row>
    <row r="13" ht="24.0" customHeight="1">
      <c r="A13" s="1">
        <v>5.0</v>
      </c>
      <c r="B13" s="180" t="s">
        <v>145</v>
      </c>
      <c r="C13" s="88"/>
      <c r="D13" s="200" t="s">
        <v>146</v>
      </c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90">
        <v>37.0</v>
      </c>
      <c r="AC13" s="12"/>
      <c r="AD13" s="12"/>
      <c r="AE13" s="12"/>
      <c r="AF13" s="19"/>
      <c r="AG13" s="20"/>
      <c r="AH13" s="20"/>
      <c r="AI13" s="117"/>
      <c r="AJ13" s="20">
        <f t="shared" si="1"/>
        <v>37</v>
      </c>
    </row>
    <row r="14" ht="24.0" customHeight="1">
      <c r="A14" s="1"/>
      <c r="B14" s="180"/>
      <c r="C14" s="88"/>
      <c r="D14" s="193" t="s">
        <v>147</v>
      </c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20">
        <f t="shared" si="1"/>
        <v>0</v>
      </c>
    </row>
    <row r="15" ht="24.0" customHeight="1">
      <c r="A15" s="1">
        <v>6.0</v>
      </c>
      <c r="B15" s="180" t="s">
        <v>148</v>
      </c>
      <c r="C15" s="88"/>
      <c r="D15" s="197" t="s">
        <v>149</v>
      </c>
      <c r="E15" s="190">
        <v>62.0</v>
      </c>
      <c r="F15" s="19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20">
        <f t="shared" si="1"/>
        <v>62</v>
      </c>
    </row>
    <row r="16" ht="24.0" customHeight="1">
      <c r="A16" s="1"/>
      <c r="B16" s="201"/>
      <c r="C16" s="92"/>
      <c r="D16" s="193" t="s">
        <v>150</v>
      </c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17"/>
      <c r="AJ16" s="20">
        <f t="shared" si="1"/>
        <v>0</v>
      </c>
    </row>
    <row r="17" ht="30.0" customHeight="1">
      <c r="A17" s="94"/>
      <c r="B17" s="152" t="s">
        <v>6</v>
      </c>
      <c r="C17" s="10" t="s">
        <v>7</v>
      </c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ht="24.0" customHeight="1">
      <c r="A18" s="1">
        <v>7.0</v>
      </c>
      <c r="B18" s="187" t="s">
        <v>151</v>
      </c>
      <c r="C18" s="202">
        <v>27.0</v>
      </c>
      <c r="D18" s="200" t="s">
        <v>133</v>
      </c>
      <c r="E18" s="114"/>
      <c r="F18" s="203">
        <v>24.0</v>
      </c>
      <c r="G18" s="12"/>
      <c r="H18" s="19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20">
        <f t="shared" ref="AJ18:AJ21" si="2">SUM(E18:AI18)</f>
        <v>24</v>
      </c>
    </row>
    <row r="19" ht="24.0" customHeight="1">
      <c r="A19" s="1">
        <v>8.0</v>
      </c>
      <c r="B19" s="204" t="s">
        <v>152</v>
      </c>
      <c r="C19" s="22"/>
      <c r="D19" s="87"/>
      <c r="E19" s="114"/>
      <c r="F19" s="20"/>
      <c r="G19" s="20"/>
      <c r="H19" s="20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205">
        <v>3.0</v>
      </c>
      <c r="U19" s="114"/>
      <c r="V19" s="114"/>
      <c r="W19" s="206"/>
      <c r="X19" s="19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20">
        <f t="shared" si="2"/>
        <v>3</v>
      </c>
    </row>
    <row r="20" ht="24.0" customHeight="1">
      <c r="A20" s="1">
        <v>9.0</v>
      </c>
      <c r="B20" s="204" t="s">
        <v>153</v>
      </c>
      <c r="C20" s="22" t="s">
        <v>12</v>
      </c>
      <c r="D20" s="91"/>
      <c r="E20" s="114"/>
      <c r="F20" s="20"/>
      <c r="G20" s="20"/>
      <c r="H20" s="20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203">
        <v>3.0</v>
      </c>
      <c r="V20" s="19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203"/>
      <c r="AI20" s="19"/>
      <c r="AJ20" s="20">
        <f t="shared" si="2"/>
        <v>3</v>
      </c>
    </row>
    <row r="21" ht="24.0" customHeight="1">
      <c r="A21" s="1">
        <v>10.0</v>
      </c>
      <c r="B21" s="180" t="s">
        <v>154</v>
      </c>
      <c r="C21" s="22">
        <f> SUM(AJ18:AJ46)</f>
        <v>796</v>
      </c>
      <c r="D21" s="207" t="s">
        <v>135</v>
      </c>
      <c r="E21" s="49"/>
      <c r="F21" s="208">
        <v>200.0</v>
      </c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117"/>
      <c r="AJ21" s="20">
        <f t="shared" si="2"/>
        <v>200</v>
      </c>
    </row>
    <row r="22" ht="24.0" customHeight="1">
      <c r="A22" s="1">
        <v>11.0</v>
      </c>
      <c r="B22" s="180" t="s">
        <v>155</v>
      </c>
      <c r="C22" s="22"/>
      <c r="D22" s="91"/>
      <c r="E22" s="49"/>
      <c r="F22" s="49"/>
      <c r="G22" s="208">
        <v>20.0</v>
      </c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117"/>
      <c r="AJ22" s="20"/>
    </row>
    <row r="23" ht="24.0" customHeight="1">
      <c r="A23" s="209">
        <v>12.0</v>
      </c>
      <c r="B23" s="210" t="s">
        <v>156</v>
      </c>
      <c r="C23" s="22"/>
      <c r="D23" s="200" t="s">
        <v>137</v>
      </c>
      <c r="E23" s="211">
        <v>18.0</v>
      </c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20">
        <f>SUM(E23:AI23)</f>
        <v>18</v>
      </c>
    </row>
    <row r="24" ht="24.0" customHeight="1">
      <c r="A24" s="1">
        <v>13.0</v>
      </c>
      <c r="B24" s="180" t="s">
        <v>157</v>
      </c>
      <c r="C24" s="22"/>
      <c r="D24" s="91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211">
        <v>13.0</v>
      </c>
      <c r="T24" s="114"/>
      <c r="U24" s="114"/>
      <c r="V24" s="129"/>
      <c r="W24" s="112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20"/>
    </row>
    <row r="25" ht="24.0" customHeight="1">
      <c r="A25" s="1">
        <v>14.0</v>
      </c>
      <c r="B25" s="180" t="s">
        <v>158</v>
      </c>
      <c r="C25" s="22"/>
      <c r="D25" s="212" t="s">
        <v>138</v>
      </c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213">
        <v>21.0</v>
      </c>
      <c r="W25" s="1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20">
        <f t="shared" ref="AJ25:AJ46" si="3">SUM(E25:AI25)</f>
        <v>21</v>
      </c>
    </row>
    <row r="26" ht="24.0" customHeight="1">
      <c r="A26" s="1">
        <v>15.0</v>
      </c>
      <c r="B26" s="214" t="s">
        <v>159</v>
      </c>
      <c r="C26" s="22"/>
      <c r="D26" s="200" t="s">
        <v>139</v>
      </c>
      <c r="E26" s="114"/>
      <c r="F26" s="114"/>
      <c r="G26" s="114"/>
      <c r="H26" s="114"/>
      <c r="I26" s="114"/>
      <c r="J26" s="114"/>
      <c r="K26" s="215">
        <v>16.0</v>
      </c>
      <c r="L26" s="216"/>
      <c r="M26" s="217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7"/>
      <c r="AI26" s="117"/>
      <c r="AJ26" s="20">
        <f t="shared" si="3"/>
        <v>16</v>
      </c>
    </row>
    <row r="27" ht="24.0" customHeight="1">
      <c r="A27" s="1">
        <v>16.0</v>
      </c>
      <c r="B27" s="214" t="s">
        <v>160</v>
      </c>
      <c r="C27" s="22"/>
      <c r="D27" s="91"/>
      <c r="E27" s="114"/>
      <c r="F27" s="114"/>
      <c r="G27" s="114"/>
      <c r="H27" s="114"/>
      <c r="I27" s="114"/>
      <c r="J27" s="129"/>
      <c r="K27" s="161"/>
      <c r="L27" s="161"/>
      <c r="M27" s="161"/>
      <c r="N27" s="112"/>
      <c r="O27" s="114"/>
      <c r="P27" s="114"/>
      <c r="Q27" s="213">
        <v>45.0</v>
      </c>
      <c r="R27" s="19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7"/>
      <c r="AI27" s="117"/>
      <c r="AJ27" s="20">
        <f t="shared" si="3"/>
        <v>45</v>
      </c>
    </row>
    <row r="28" ht="24.0" customHeight="1">
      <c r="A28" s="1">
        <v>17.0</v>
      </c>
      <c r="B28" s="214" t="s">
        <v>161</v>
      </c>
      <c r="C28" s="22"/>
      <c r="D28" s="207" t="s">
        <v>141</v>
      </c>
      <c r="E28" s="49"/>
      <c r="F28" s="49"/>
      <c r="G28" s="49"/>
      <c r="H28" s="49"/>
      <c r="I28" s="49"/>
      <c r="J28" s="49"/>
      <c r="K28" s="121"/>
      <c r="L28" s="121"/>
      <c r="M28" s="121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218">
        <v>23.0</v>
      </c>
      <c r="AD28" s="12"/>
      <c r="AE28" s="19"/>
      <c r="AF28" s="49"/>
      <c r="AG28" s="49"/>
      <c r="AH28" s="49"/>
      <c r="AI28" s="49"/>
      <c r="AJ28" s="20">
        <f t="shared" si="3"/>
        <v>23</v>
      </c>
    </row>
    <row r="29" ht="24.0" customHeight="1">
      <c r="A29" s="1">
        <v>18.0</v>
      </c>
      <c r="B29" s="214" t="s">
        <v>162</v>
      </c>
      <c r="C29" s="22"/>
      <c r="D29" s="87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213">
        <v>31.0</v>
      </c>
      <c r="W29" s="19"/>
      <c r="X29" s="219"/>
      <c r="Y29" s="220"/>
      <c r="Z29" s="49"/>
      <c r="AA29" s="49"/>
      <c r="AB29" s="49"/>
      <c r="AC29" s="159"/>
      <c r="AD29" s="159"/>
      <c r="AE29" s="159"/>
      <c r="AF29" s="49"/>
      <c r="AG29" s="49"/>
      <c r="AH29" s="49"/>
      <c r="AI29" s="49"/>
      <c r="AJ29" s="20">
        <f t="shared" si="3"/>
        <v>31</v>
      </c>
    </row>
    <row r="30" ht="48.0" customHeight="1">
      <c r="A30" s="1">
        <v>19.0</v>
      </c>
      <c r="B30" s="180" t="s">
        <v>163</v>
      </c>
      <c r="C30" s="22"/>
      <c r="D30" s="91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213">
        <v>32.0</v>
      </c>
      <c r="Y30" s="19"/>
      <c r="Z30" s="49"/>
      <c r="AA30" s="49"/>
      <c r="AB30" s="49"/>
      <c r="AC30" s="159"/>
      <c r="AD30" s="159"/>
      <c r="AE30" s="159"/>
      <c r="AF30" s="49"/>
      <c r="AG30" s="49"/>
      <c r="AH30" s="49"/>
      <c r="AI30" s="49"/>
      <c r="AJ30" s="20">
        <f t="shared" si="3"/>
        <v>32</v>
      </c>
    </row>
    <row r="31" ht="24.0" customHeight="1">
      <c r="A31" s="1">
        <v>20.0</v>
      </c>
      <c r="B31" s="214" t="s">
        <v>164</v>
      </c>
      <c r="C31" s="22"/>
      <c r="D31" s="200" t="s">
        <v>142</v>
      </c>
      <c r="E31" s="213">
        <v>8.0</v>
      </c>
      <c r="F31" s="12"/>
      <c r="G31" s="19"/>
      <c r="H31" s="114"/>
      <c r="I31" s="114"/>
      <c r="J31" s="114"/>
      <c r="K31" s="114"/>
      <c r="L31" s="129"/>
      <c r="M31" s="221"/>
      <c r="N31" s="221"/>
      <c r="O31" s="221"/>
      <c r="P31" s="112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7"/>
      <c r="AJ31" s="20">
        <f t="shared" si="3"/>
        <v>8</v>
      </c>
    </row>
    <row r="32" ht="24.0" customHeight="1">
      <c r="A32" s="1">
        <v>21.0</v>
      </c>
      <c r="B32" s="180" t="s">
        <v>165</v>
      </c>
      <c r="C32" s="22"/>
      <c r="D32" s="87"/>
      <c r="E32" s="114"/>
      <c r="F32" s="114"/>
      <c r="G32" s="114"/>
      <c r="H32" s="114"/>
      <c r="I32" s="114"/>
      <c r="J32" s="114"/>
      <c r="K32" s="114"/>
      <c r="L32" s="114"/>
      <c r="M32" s="222">
        <v>6.0</v>
      </c>
      <c r="N32" s="223"/>
      <c r="O32" s="22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7"/>
      <c r="AJ32" s="20">
        <f t="shared" si="3"/>
        <v>6</v>
      </c>
    </row>
    <row r="33" ht="24.0" customHeight="1">
      <c r="A33" s="1">
        <v>22.0</v>
      </c>
      <c r="B33" s="95" t="s">
        <v>166</v>
      </c>
      <c r="C33" s="22"/>
      <c r="D33" s="87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225"/>
      <c r="AA33" s="12"/>
      <c r="AB33" s="12"/>
      <c r="AC33" s="12"/>
      <c r="AD33" s="19"/>
      <c r="AE33" s="114"/>
      <c r="AF33" s="114"/>
      <c r="AG33" s="114"/>
      <c r="AH33" s="114"/>
      <c r="AI33" s="117"/>
      <c r="AJ33" s="20">
        <f t="shared" si="3"/>
        <v>0</v>
      </c>
    </row>
    <row r="34" ht="24.0" customHeight="1">
      <c r="A34" s="1">
        <v>23.0</v>
      </c>
      <c r="B34" s="214" t="s">
        <v>167</v>
      </c>
      <c r="C34" s="22"/>
      <c r="D34" s="91"/>
      <c r="E34" s="141"/>
      <c r="F34" s="141"/>
      <c r="G34" s="141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213">
        <v>60.0</v>
      </c>
      <c r="AD34" s="19"/>
      <c r="AE34" s="114"/>
      <c r="AF34" s="114"/>
      <c r="AG34" s="114"/>
      <c r="AH34" s="114"/>
      <c r="AI34" s="117"/>
      <c r="AJ34" s="20">
        <f t="shared" si="3"/>
        <v>60</v>
      </c>
    </row>
    <row r="35" ht="24.0" customHeight="1">
      <c r="A35" s="1">
        <v>24.0</v>
      </c>
      <c r="B35" s="214" t="s">
        <v>168</v>
      </c>
      <c r="C35" s="22"/>
      <c r="D35" s="207" t="s">
        <v>144</v>
      </c>
      <c r="E35" s="218">
        <v>25.0</v>
      </c>
      <c r="F35" s="12"/>
      <c r="G35" s="1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20">
        <f t="shared" si="3"/>
        <v>25</v>
      </c>
    </row>
    <row r="36" ht="24.0" customHeight="1">
      <c r="A36" s="1">
        <v>25.0</v>
      </c>
      <c r="B36" s="180" t="s">
        <v>169</v>
      </c>
      <c r="C36" s="22"/>
      <c r="D36" s="87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208">
        <v>40.0</v>
      </c>
      <c r="AB36" s="49"/>
      <c r="AC36" s="49"/>
      <c r="AD36" s="49"/>
      <c r="AE36" s="49"/>
      <c r="AF36" s="49"/>
      <c r="AG36" s="49"/>
      <c r="AH36" s="49"/>
      <c r="AI36" s="49"/>
      <c r="AJ36" s="20">
        <f t="shared" si="3"/>
        <v>40</v>
      </c>
    </row>
    <row r="37" ht="24.0" customHeight="1">
      <c r="A37" s="1">
        <v>26.0</v>
      </c>
      <c r="B37" s="180" t="s">
        <v>170</v>
      </c>
      <c r="C37" s="22"/>
      <c r="D37" s="91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90"/>
      <c r="AB37" s="49"/>
      <c r="AC37" s="49"/>
      <c r="AD37" s="49"/>
      <c r="AE37" s="213">
        <v>30.0</v>
      </c>
      <c r="AF37" s="12"/>
      <c r="AG37" s="19"/>
      <c r="AH37" s="49"/>
      <c r="AI37" s="49"/>
      <c r="AJ37" s="20">
        <f t="shared" si="3"/>
        <v>30</v>
      </c>
    </row>
    <row r="38" ht="24.0" customHeight="1">
      <c r="A38" s="1"/>
      <c r="B38" s="180"/>
      <c r="C38" s="22"/>
      <c r="D38" s="197" t="s">
        <v>146</v>
      </c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22"/>
      <c r="AJ38" s="20">
        <f t="shared" si="3"/>
        <v>0</v>
      </c>
    </row>
    <row r="39" ht="24.0" customHeight="1">
      <c r="A39" s="1">
        <v>27.0</v>
      </c>
      <c r="B39" s="95" t="s">
        <v>171</v>
      </c>
      <c r="C39" s="22"/>
      <c r="D39" s="207" t="s">
        <v>147</v>
      </c>
      <c r="E39" s="218">
        <v>24.0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20">
        <f t="shared" si="3"/>
        <v>24</v>
      </c>
    </row>
    <row r="40" ht="24.0" customHeight="1">
      <c r="A40" s="1">
        <v>28.0</v>
      </c>
      <c r="B40" s="180" t="s">
        <v>172</v>
      </c>
      <c r="C40" s="22"/>
      <c r="D40" s="87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218">
        <v>24.0</v>
      </c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9"/>
      <c r="AE40" s="49"/>
      <c r="AF40" s="49"/>
      <c r="AG40" s="49"/>
      <c r="AH40" s="49"/>
      <c r="AI40" s="49"/>
      <c r="AJ40" s="20">
        <f t="shared" si="3"/>
        <v>24</v>
      </c>
    </row>
    <row r="41" ht="24.0" customHeight="1">
      <c r="A41" s="1">
        <v>29.0</v>
      </c>
      <c r="B41" s="180" t="s">
        <v>173</v>
      </c>
      <c r="C41" s="22"/>
      <c r="D41" s="91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203">
        <v>24.0</v>
      </c>
      <c r="AH41" s="12"/>
      <c r="AI41" s="19"/>
      <c r="AJ41" s="20">
        <f t="shared" si="3"/>
        <v>24</v>
      </c>
    </row>
    <row r="42" ht="21.0" customHeight="1">
      <c r="A42" s="1"/>
      <c r="B42" s="180"/>
      <c r="C42" s="22"/>
      <c r="D42" s="197" t="s">
        <v>149</v>
      </c>
      <c r="E42" s="203"/>
      <c r="F42" s="12"/>
      <c r="G42" s="12"/>
      <c r="H42" s="12"/>
      <c r="I42" s="12"/>
      <c r="J42" s="12"/>
      <c r="K42" s="12"/>
      <c r="L42" s="12"/>
      <c r="M42" s="19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20">
        <f t="shared" si="3"/>
        <v>0</v>
      </c>
    </row>
    <row r="43" ht="24.0" customHeight="1">
      <c r="A43" s="1">
        <v>30.0</v>
      </c>
      <c r="B43" s="214" t="s">
        <v>174</v>
      </c>
      <c r="C43" s="22"/>
      <c r="D43" s="207" t="s">
        <v>150</v>
      </c>
      <c r="E43" s="49"/>
      <c r="F43" s="49"/>
      <c r="G43" s="208">
        <v>29.0</v>
      </c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117"/>
      <c r="AJ43" s="20">
        <f t="shared" si="3"/>
        <v>29</v>
      </c>
    </row>
    <row r="44" ht="24.0" customHeight="1">
      <c r="A44" s="1">
        <v>31.0</v>
      </c>
      <c r="B44" s="214" t="s">
        <v>175</v>
      </c>
      <c r="C44" s="22"/>
      <c r="D44" s="87"/>
      <c r="E44" s="49"/>
      <c r="F44" s="49"/>
      <c r="G44" s="49"/>
      <c r="H44" s="208">
        <v>32.0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117"/>
      <c r="AJ44" s="20">
        <f t="shared" si="3"/>
        <v>32</v>
      </c>
    </row>
    <row r="45" ht="24.0" customHeight="1">
      <c r="A45" s="1">
        <v>32.0</v>
      </c>
      <c r="B45" s="180" t="s">
        <v>176</v>
      </c>
      <c r="C45" s="22"/>
      <c r="D45" s="87"/>
      <c r="E45" s="49"/>
      <c r="F45" s="49"/>
      <c r="G45" s="49"/>
      <c r="H45" s="49"/>
      <c r="I45" s="208">
        <v>27.0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117"/>
      <c r="AJ45" s="20">
        <f t="shared" si="3"/>
        <v>27</v>
      </c>
    </row>
    <row r="46" ht="24.0" customHeight="1">
      <c r="A46" s="63">
        <v>33.0</v>
      </c>
      <c r="B46" s="226" t="s">
        <v>177</v>
      </c>
      <c r="C46" s="227"/>
      <c r="D46" s="91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228">
        <v>51.0</v>
      </c>
      <c r="X46" s="1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117"/>
      <c r="AJ46" s="20">
        <f t="shared" si="3"/>
        <v>51</v>
      </c>
    </row>
    <row r="47" ht="39.0" customHeight="1">
      <c r="A47" s="63"/>
      <c r="B47" s="113" t="s">
        <v>178</v>
      </c>
      <c r="C47" s="65" t="s">
        <v>53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ht="24.0" customHeight="1">
      <c r="A48" s="63">
        <v>35.0</v>
      </c>
      <c r="B48" s="87"/>
      <c r="C48" s="68">
        <f> SUM(AJ48:AJ59)</f>
        <v>4106</v>
      </c>
      <c r="D48" s="197" t="s">
        <v>133</v>
      </c>
      <c r="E48" s="20"/>
      <c r="F48" s="229">
        <f>2+8+3+24</f>
        <v>37</v>
      </c>
      <c r="G48" s="20"/>
      <c r="H48" s="229">
        <f>5+15+10</f>
        <v>30</v>
      </c>
      <c r="I48" s="20"/>
      <c r="J48" s="229">
        <f>11</f>
        <v>11</v>
      </c>
      <c r="K48" s="20"/>
      <c r="L48" s="20"/>
      <c r="M48" s="229">
        <f>2+3+1+25</f>
        <v>31</v>
      </c>
      <c r="N48" s="20"/>
      <c r="O48" s="229">
        <f>4+13</f>
        <v>17</v>
      </c>
      <c r="P48" s="229">
        <v>7.0</v>
      </c>
      <c r="Q48" s="20"/>
      <c r="R48" s="20"/>
      <c r="S48" s="20"/>
      <c r="T48" s="229">
        <f>5+4+5+28+1+6</f>
        <v>49</v>
      </c>
      <c r="U48" s="20"/>
      <c r="V48" s="229">
        <f>7+13</f>
        <v>20</v>
      </c>
      <c r="W48" s="20"/>
      <c r="X48" s="229">
        <f>3+1+12</f>
        <v>16</v>
      </c>
      <c r="Y48" s="20"/>
      <c r="Z48" s="20"/>
      <c r="AA48" s="20"/>
      <c r="AB48" s="229">
        <f>2+6+1+21+12</f>
        <v>42</v>
      </c>
      <c r="AC48" s="20"/>
      <c r="AD48" s="229">
        <f>3+19</f>
        <v>22</v>
      </c>
      <c r="AE48" s="229">
        <f>1+4</f>
        <v>5</v>
      </c>
      <c r="AF48" s="20"/>
      <c r="AG48" s="20"/>
      <c r="AH48" s="229">
        <f>4+5+32+1+5</f>
        <v>47</v>
      </c>
      <c r="AI48" s="20"/>
      <c r="AJ48" s="20">
        <f t="shared" ref="AJ48:AJ59" si="4">SUM(E48:AI48)</f>
        <v>334</v>
      </c>
    </row>
    <row r="49" ht="24.0" customHeight="1">
      <c r="A49" s="63">
        <v>36.0</v>
      </c>
      <c r="B49" s="87"/>
      <c r="C49" s="68"/>
      <c r="D49" s="193" t="s">
        <v>135</v>
      </c>
      <c r="E49" s="229">
        <f>6+2+3+20+5</f>
        <v>36</v>
      </c>
      <c r="F49" s="73"/>
      <c r="G49" s="229">
        <f>4+2+7</f>
        <v>13</v>
      </c>
      <c r="H49" s="73"/>
      <c r="I49" s="73"/>
      <c r="J49" s="229">
        <f>6+7+4+34</f>
        <v>51</v>
      </c>
      <c r="K49" s="73"/>
      <c r="L49" s="229">
        <f>4+1+7+19</f>
        <v>31</v>
      </c>
      <c r="M49" s="73"/>
      <c r="N49" s="229">
        <f>1+4+2+11</f>
        <v>18</v>
      </c>
      <c r="O49" s="73"/>
      <c r="P49" s="73"/>
      <c r="Q49" s="229">
        <f>1+4+2+18+2</f>
        <v>27</v>
      </c>
      <c r="R49" s="73"/>
      <c r="S49" s="229">
        <f>2+4+21+4</f>
        <v>31</v>
      </c>
      <c r="T49" s="73"/>
      <c r="U49" s="229">
        <f>1+3+18</f>
        <v>22</v>
      </c>
      <c r="V49" s="73"/>
      <c r="W49" s="73"/>
      <c r="X49" s="229">
        <f>1+6+3+32</f>
        <v>42</v>
      </c>
      <c r="Y49" s="73"/>
      <c r="Z49" s="229">
        <f>2+2+10+4</f>
        <v>18</v>
      </c>
      <c r="AA49" s="73"/>
      <c r="AB49" s="229">
        <f>1+8</f>
        <v>9</v>
      </c>
      <c r="AC49" s="73"/>
      <c r="AD49" s="73"/>
      <c r="AE49" s="229">
        <f>2+6+20</f>
        <v>28</v>
      </c>
      <c r="AF49" s="73"/>
      <c r="AG49" s="229">
        <f>6+3+10+5</f>
        <v>24</v>
      </c>
      <c r="AH49" s="73"/>
      <c r="AI49" s="74"/>
      <c r="AJ49" s="20">
        <f t="shared" si="4"/>
        <v>350</v>
      </c>
    </row>
    <row r="50" ht="24.0" customHeight="1">
      <c r="A50" s="63">
        <v>37.0</v>
      </c>
      <c r="B50" s="87"/>
      <c r="C50" s="68"/>
      <c r="D50" s="197" t="s">
        <v>137</v>
      </c>
      <c r="E50" s="230">
        <v>225.0</v>
      </c>
      <c r="F50" s="20"/>
      <c r="G50" s="20"/>
      <c r="H50" s="230">
        <v>7.0</v>
      </c>
      <c r="I50" s="20"/>
      <c r="J50" s="230">
        <v>11.0</v>
      </c>
      <c r="K50" s="20"/>
      <c r="L50" s="230">
        <v>9.0</v>
      </c>
      <c r="M50" s="20"/>
      <c r="N50" s="20"/>
      <c r="O50" s="20"/>
      <c r="P50" s="230">
        <v>16.0</v>
      </c>
      <c r="Q50" s="230">
        <v>5.0</v>
      </c>
      <c r="R50" s="230">
        <v>3.0</v>
      </c>
      <c r="S50" s="230">
        <v>3.0</v>
      </c>
      <c r="T50" s="20"/>
      <c r="U50" s="20"/>
      <c r="V50" s="230">
        <v>11.0</v>
      </c>
      <c r="W50" s="20"/>
      <c r="X50" s="230">
        <v>12.0</v>
      </c>
      <c r="Y50" s="20"/>
      <c r="Z50" s="230">
        <v>6.0</v>
      </c>
      <c r="AA50" s="20"/>
      <c r="AB50" s="20"/>
      <c r="AC50" s="230">
        <v>9.0</v>
      </c>
      <c r="AD50" s="20"/>
      <c r="AE50" s="230">
        <v>12.0</v>
      </c>
      <c r="AF50" s="230">
        <v>7.0</v>
      </c>
      <c r="AG50" s="20"/>
      <c r="AH50" s="20"/>
      <c r="AI50" s="20"/>
      <c r="AJ50" s="20">
        <f t="shared" si="4"/>
        <v>336</v>
      </c>
    </row>
    <row r="51" ht="24.0" customHeight="1">
      <c r="A51" s="63">
        <v>38.0</v>
      </c>
      <c r="B51" s="87"/>
      <c r="C51" s="68"/>
      <c r="D51" s="193" t="s">
        <v>138</v>
      </c>
      <c r="E51" s="73"/>
      <c r="F51" s="229">
        <v>45.0</v>
      </c>
      <c r="G51" s="73"/>
      <c r="H51" s="229">
        <v>15.0</v>
      </c>
      <c r="I51" s="229">
        <v>18.0</v>
      </c>
      <c r="J51" s="73"/>
      <c r="K51" s="73"/>
      <c r="L51" s="229">
        <v>47.0</v>
      </c>
      <c r="M51" s="73"/>
      <c r="N51" s="229">
        <v>33.0</v>
      </c>
      <c r="O51" s="73"/>
      <c r="P51" s="229">
        <v>18.0</v>
      </c>
      <c r="Q51" s="73"/>
      <c r="R51" s="73"/>
      <c r="S51" s="229">
        <v>47.0</v>
      </c>
      <c r="T51" s="73"/>
      <c r="U51" s="229">
        <v>23.0</v>
      </c>
      <c r="V51" s="73"/>
      <c r="W51" s="229">
        <v>27.0</v>
      </c>
      <c r="X51" s="73"/>
      <c r="Y51" s="73"/>
      <c r="Z51" s="229">
        <v>36.0</v>
      </c>
      <c r="AA51" s="73"/>
      <c r="AB51" s="229">
        <v>29.0</v>
      </c>
      <c r="AC51" s="73"/>
      <c r="AD51" s="229">
        <v>21.0</v>
      </c>
      <c r="AE51" s="73"/>
      <c r="AF51" s="73"/>
      <c r="AG51" s="229">
        <v>28.0</v>
      </c>
      <c r="AH51" s="73"/>
      <c r="AI51" s="229">
        <v>31.0</v>
      </c>
      <c r="AJ51" s="20">
        <f t="shared" si="4"/>
        <v>418</v>
      </c>
    </row>
    <row r="52" ht="24.0" customHeight="1">
      <c r="A52" s="63">
        <v>39.0</v>
      </c>
      <c r="B52" s="87"/>
      <c r="C52" s="68"/>
      <c r="D52" s="197" t="s">
        <v>139</v>
      </c>
      <c r="E52" s="20"/>
      <c r="F52" s="231">
        <v>28.0</v>
      </c>
      <c r="G52" s="20"/>
      <c r="H52" s="20"/>
      <c r="I52" s="231">
        <v>36.0</v>
      </c>
      <c r="J52" s="20"/>
      <c r="K52" s="231">
        <v>37.0</v>
      </c>
      <c r="L52" s="20"/>
      <c r="M52" s="231">
        <v>28.0</v>
      </c>
      <c r="N52" s="20"/>
      <c r="O52" s="20"/>
      <c r="P52" s="231">
        <v>27.0</v>
      </c>
      <c r="Q52" s="20"/>
      <c r="R52" s="231">
        <v>34.0</v>
      </c>
      <c r="S52" s="20"/>
      <c r="T52" s="231">
        <v>26.0</v>
      </c>
      <c r="U52" s="20"/>
      <c r="V52" s="20"/>
      <c r="W52" s="231">
        <v>37.0</v>
      </c>
      <c r="X52" s="20"/>
      <c r="Y52" s="231">
        <v>28.0</v>
      </c>
      <c r="Z52" s="20"/>
      <c r="AA52" s="231">
        <v>25.0</v>
      </c>
      <c r="AB52" s="20"/>
      <c r="AC52" s="20"/>
      <c r="AD52" s="20"/>
      <c r="AE52" s="231">
        <v>43.0</v>
      </c>
      <c r="AF52" s="20"/>
      <c r="AG52" s="231">
        <v>16.0</v>
      </c>
      <c r="AH52" s="74"/>
      <c r="AI52" s="74"/>
      <c r="AJ52" s="20">
        <f t="shared" si="4"/>
        <v>365</v>
      </c>
    </row>
    <row r="53" ht="24.0" customHeight="1">
      <c r="A53" s="63">
        <v>40.0</v>
      </c>
      <c r="B53" s="87"/>
      <c r="C53" s="68"/>
      <c r="D53" s="193" t="s">
        <v>141</v>
      </c>
      <c r="E53" s="230">
        <f>1+2+6</f>
        <v>9</v>
      </c>
      <c r="F53" s="73"/>
      <c r="G53" s="73"/>
      <c r="H53" s="230">
        <f>2+5+1+22</f>
        <v>30</v>
      </c>
      <c r="I53" s="73"/>
      <c r="J53" s="230">
        <f>1+1+15+5</f>
        <v>22</v>
      </c>
      <c r="K53" s="73"/>
      <c r="L53" s="230">
        <f>1+2+14</f>
        <v>17</v>
      </c>
      <c r="M53" s="73"/>
      <c r="N53" s="73"/>
      <c r="O53" s="230">
        <f>6+3+21+1</f>
        <v>31</v>
      </c>
      <c r="P53" s="73"/>
      <c r="Q53" s="230">
        <f>1+1+18+8</f>
        <v>28</v>
      </c>
      <c r="R53" s="73"/>
      <c r="S53" s="230">
        <f>2+5+9</f>
        <v>16</v>
      </c>
      <c r="T53" s="73"/>
      <c r="U53" s="73"/>
      <c r="V53" s="230">
        <f>5+5+5+28</f>
        <v>43</v>
      </c>
      <c r="W53" s="73"/>
      <c r="X53" s="230">
        <f>4+14+5</f>
        <v>23</v>
      </c>
      <c r="Y53" s="73"/>
      <c r="Z53" s="230">
        <f>2+2+20</f>
        <v>24</v>
      </c>
      <c r="AA53" s="73"/>
      <c r="AB53" s="73"/>
      <c r="AC53" s="230">
        <f>4+6+4+18</f>
        <v>32</v>
      </c>
      <c r="AD53" s="73"/>
      <c r="AE53" s="230">
        <f>5+3+11+4</f>
        <v>23</v>
      </c>
      <c r="AF53" s="73"/>
      <c r="AG53" s="230">
        <f>2+8+5</f>
        <v>15</v>
      </c>
      <c r="AH53" s="73"/>
      <c r="AI53" s="73"/>
      <c r="AJ53" s="20">
        <f t="shared" si="4"/>
        <v>313</v>
      </c>
    </row>
    <row r="54" ht="24.0" customHeight="1">
      <c r="A54" s="63">
        <v>41.0</v>
      </c>
      <c r="B54" s="87"/>
      <c r="C54" s="68"/>
      <c r="D54" s="232" t="s">
        <v>142</v>
      </c>
      <c r="E54" s="233">
        <f>3+2+3+23</f>
        <v>31</v>
      </c>
      <c r="F54" s="79"/>
      <c r="G54" s="233">
        <f>1+1+3+10+5</f>
        <v>20</v>
      </c>
      <c r="H54" s="79"/>
      <c r="I54" s="233">
        <f>3+1+16</f>
        <v>20</v>
      </c>
      <c r="J54" s="79"/>
      <c r="K54" s="79"/>
      <c r="L54" s="233">
        <f>2+3+5+19</f>
        <v>29</v>
      </c>
      <c r="M54" s="79"/>
      <c r="N54" s="233">
        <f>4+2+12</f>
        <v>18</v>
      </c>
      <c r="O54" s="233">
        <f>1+3</f>
        <v>4</v>
      </c>
      <c r="P54" s="79"/>
      <c r="Q54" s="79"/>
      <c r="R54" s="79"/>
      <c r="S54" s="79"/>
      <c r="T54" s="79"/>
      <c r="U54" s="233">
        <f>2+5+43</f>
        <v>50</v>
      </c>
      <c r="V54" s="79"/>
      <c r="W54" s="233">
        <f>2+2+14</f>
        <v>18</v>
      </c>
      <c r="X54" s="234"/>
      <c r="Y54" s="79"/>
      <c r="Z54" s="233">
        <f>1+8+15+1+9</f>
        <v>34</v>
      </c>
      <c r="AA54" s="79"/>
      <c r="AB54" s="233">
        <f>4+9+1+16+4</f>
        <v>34</v>
      </c>
      <c r="AC54" s="79"/>
      <c r="AD54" s="233">
        <f>5+2+20</f>
        <v>27</v>
      </c>
      <c r="AE54" s="79"/>
      <c r="AF54" s="79"/>
      <c r="AG54" s="233">
        <f>8+4+20</f>
        <v>32</v>
      </c>
      <c r="AH54" s="79"/>
      <c r="AI54" s="80"/>
      <c r="AJ54" s="20">
        <f t="shared" si="4"/>
        <v>317</v>
      </c>
    </row>
    <row r="55" ht="24.0" customHeight="1">
      <c r="A55" s="63">
        <v>42.0</v>
      </c>
      <c r="B55" s="87"/>
      <c r="C55" s="68"/>
      <c r="D55" s="193" t="s">
        <v>144</v>
      </c>
      <c r="E55" s="235">
        <f>7+2+9+14</f>
        <v>32</v>
      </c>
      <c r="F55" s="236"/>
      <c r="G55" s="237">
        <f>4+6+15</f>
        <v>25</v>
      </c>
      <c r="H55" s="236"/>
      <c r="I55" s="236"/>
      <c r="J55" s="236"/>
      <c r="K55" s="237">
        <f>2+4+30</f>
        <v>36</v>
      </c>
      <c r="L55" s="236"/>
      <c r="M55" s="237">
        <f>3+1+16+10</f>
        <v>30</v>
      </c>
      <c r="N55" s="237">
        <f>1+4</f>
        <v>5</v>
      </c>
      <c r="O55" s="236"/>
      <c r="P55" s="236"/>
      <c r="Q55" s="237">
        <f>3+3+12</f>
        <v>18</v>
      </c>
      <c r="R55" s="236"/>
      <c r="S55" s="237">
        <f>1+5+7</f>
        <v>13</v>
      </c>
      <c r="T55" s="236"/>
      <c r="U55" s="237">
        <f>1+1+7</f>
        <v>9</v>
      </c>
      <c r="V55" s="236"/>
      <c r="W55" s="236"/>
      <c r="X55" s="237">
        <f>5+5+19+3+2</f>
        <v>34</v>
      </c>
      <c r="Y55" s="236"/>
      <c r="Z55" s="237">
        <f>4+2+16+10</f>
        <v>32</v>
      </c>
      <c r="AA55" s="236"/>
      <c r="AB55" s="237">
        <f>1+3+2+14</f>
        <v>20</v>
      </c>
      <c r="AC55" s="236"/>
      <c r="AD55" s="236"/>
      <c r="AE55" s="237">
        <f>5+1+17</f>
        <v>23</v>
      </c>
      <c r="AF55" s="236"/>
      <c r="AG55" s="237">
        <f>8+1+12+4</f>
        <v>25</v>
      </c>
      <c r="AH55" s="236"/>
      <c r="AI55" s="237">
        <f>1+10</f>
        <v>11</v>
      </c>
      <c r="AJ55" s="20">
        <f t="shared" si="4"/>
        <v>313</v>
      </c>
    </row>
    <row r="56" ht="24.0" customHeight="1">
      <c r="A56" s="63">
        <v>43.0</v>
      </c>
      <c r="B56" s="87"/>
      <c r="C56" s="68"/>
      <c r="D56" s="197" t="s">
        <v>146</v>
      </c>
      <c r="E56" s="20"/>
      <c r="F56" s="20"/>
      <c r="G56" s="20"/>
      <c r="H56" s="230">
        <f>1+2+4+27</f>
        <v>34</v>
      </c>
      <c r="I56" s="20"/>
      <c r="J56" s="230">
        <f>1+1+9+17</f>
        <v>28</v>
      </c>
      <c r="K56" s="230">
        <f>1+1+9</f>
        <v>11</v>
      </c>
      <c r="L56" s="20"/>
      <c r="M56" s="20"/>
      <c r="N56" s="230">
        <f>1+4+3+15+1</f>
        <v>24</v>
      </c>
      <c r="O56" s="20"/>
      <c r="P56" s="230">
        <f>11+7</f>
        <v>18</v>
      </c>
      <c r="Q56" s="20"/>
      <c r="R56" s="230">
        <f>1+3+13</f>
        <v>17</v>
      </c>
      <c r="S56" s="20"/>
      <c r="T56" s="20"/>
      <c r="U56" s="230">
        <f>2+4+1+23</f>
        <v>30</v>
      </c>
      <c r="V56" s="20"/>
      <c r="W56" s="230">
        <f>2+11+9</f>
        <v>22</v>
      </c>
      <c r="X56" s="20"/>
      <c r="Y56" s="230">
        <f>2+3+2+16</f>
        <v>23</v>
      </c>
      <c r="Z56" s="20"/>
      <c r="AA56" s="20"/>
      <c r="AB56" s="230">
        <f>1+4+1+23</f>
        <v>29</v>
      </c>
      <c r="AC56" s="20"/>
      <c r="AD56" s="230">
        <f>1+2+2+13+6</f>
        <v>24</v>
      </c>
      <c r="AE56" s="20"/>
      <c r="AF56" s="230">
        <f>1+7+19</f>
        <v>27</v>
      </c>
      <c r="AG56" s="20"/>
      <c r="AH56" s="20"/>
      <c r="AI56" s="74"/>
      <c r="AJ56" s="20">
        <f t="shared" si="4"/>
        <v>287</v>
      </c>
    </row>
    <row r="57" ht="24.0" customHeight="1">
      <c r="A57" s="63">
        <v>44.0</v>
      </c>
      <c r="B57" s="87"/>
      <c r="C57" s="68"/>
      <c r="D57" s="193" t="s">
        <v>147</v>
      </c>
      <c r="E57" s="229">
        <f>3+4+2+17+1+1</f>
        <v>28</v>
      </c>
      <c r="F57" s="73"/>
      <c r="G57" s="229">
        <f>2+2+19+5</f>
        <v>28</v>
      </c>
      <c r="H57" s="73"/>
      <c r="I57" s="229">
        <f>2+16</f>
        <v>18</v>
      </c>
      <c r="J57" s="73"/>
      <c r="K57" s="73"/>
      <c r="L57" s="238">
        <f>4+1+5+21</f>
        <v>31</v>
      </c>
      <c r="M57" s="73"/>
      <c r="N57" s="238">
        <f>3+2+4+4</f>
        <v>13</v>
      </c>
      <c r="O57" s="73"/>
      <c r="P57" s="238">
        <f>3+1+8</f>
        <v>12</v>
      </c>
      <c r="Q57" s="73"/>
      <c r="R57" s="73"/>
      <c r="S57" s="238">
        <f>3+10+3+24+1</f>
        <v>41</v>
      </c>
      <c r="T57" s="73"/>
      <c r="U57" s="230">
        <f>3+15+14</f>
        <v>32</v>
      </c>
      <c r="V57" s="73"/>
      <c r="W57" s="229">
        <f>2+4+3+21</f>
        <v>30</v>
      </c>
      <c r="X57" s="73"/>
      <c r="Y57" s="73"/>
      <c r="Z57" s="73"/>
      <c r="AA57" s="229">
        <f>3+2+5+40</f>
        <v>50</v>
      </c>
      <c r="AB57" s="73"/>
      <c r="AC57" s="230">
        <f>7+1+15+12</f>
        <v>35</v>
      </c>
      <c r="AD57" s="230">
        <f>4+13</f>
        <v>17</v>
      </c>
      <c r="AE57" s="73"/>
      <c r="AF57" s="73"/>
      <c r="AG57" s="73"/>
      <c r="AH57" s="229">
        <f>1+6+1+26</f>
        <v>34</v>
      </c>
      <c r="AI57" s="73"/>
      <c r="AJ57" s="20">
        <f t="shared" si="4"/>
        <v>369</v>
      </c>
    </row>
    <row r="58" ht="24.0" customHeight="1">
      <c r="A58" s="63">
        <v>45.0</v>
      </c>
      <c r="B58" s="87"/>
      <c r="C58" s="68"/>
      <c r="D58" s="197" t="s">
        <v>149</v>
      </c>
      <c r="E58" s="76">
        <f>12+20+12</f>
        <v>44</v>
      </c>
      <c r="F58" s="76">
        <f>1+5+3+4</f>
        <v>13</v>
      </c>
      <c r="G58" s="20"/>
      <c r="H58" s="20"/>
      <c r="I58" s="76">
        <f>3+5+2+18+1</f>
        <v>29</v>
      </c>
      <c r="J58" s="20"/>
      <c r="K58" s="76">
        <f>1+1+26+12</f>
        <v>40</v>
      </c>
      <c r="L58" s="20"/>
      <c r="M58" s="76">
        <f>2+15</f>
        <v>17</v>
      </c>
      <c r="N58" s="20"/>
      <c r="O58" s="20"/>
      <c r="P58" s="76">
        <f>2+6+21</f>
        <v>29</v>
      </c>
      <c r="Q58" s="20"/>
      <c r="R58" s="76">
        <f>2+4+16+5</f>
        <v>27</v>
      </c>
      <c r="S58" s="20"/>
      <c r="T58" s="76">
        <f>2+2+9</f>
        <v>13</v>
      </c>
      <c r="U58" s="20"/>
      <c r="V58" s="20"/>
      <c r="W58" s="76">
        <f>1+5+2+17+1</f>
        <v>26</v>
      </c>
      <c r="X58" s="20"/>
      <c r="Y58" s="76">
        <f>4+2+10+12</f>
        <v>28</v>
      </c>
      <c r="Z58" s="20"/>
      <c r="AA58" s="76">
        <f>2+1</f>
        <v>3</v>
      </c>
      <c r="AB58" s="20"/>
      <c r="AC58" s="20"/>
      <c r="AD58" s="76">
        <f>3+7+2+13+1</f>
        <v>26</v>
      </c>
      <c r="AE58" s="20"/>
      <c r="AF58" s="76">
        <f>4+17+4</f>
        <v>25</v>
      </c>
      <c r="AG58" s="20"/>
      <c r="AH58" s="76">
        <f>4+14</f>
        <v>18</v>
      </c>
      <c r="AI58" s="20"/>
      <c r="AJ58" s="20">
        <f t="shared" si="4"/>
        <v>338</v>
      </c>
    </row>
    <row r="59" ht="24.0" customHeight="1">
      <c r="A59" s="63">
        <v>46.0</v>
      </c>
      <c r="B59" s="91"/>
      <c r="C59" s="84"/>
      <c r="D59" s="193" t="s">
        <v>150</v>
      </c>
      <c r="E59" s="73"/>
      <c r="F59" s="71">
        <f>4+5+1+25+1</f>
        <v>36</v>
      </c>
      <c r="G59" s="73"/>
      <c r="H59" s="71">
        <f>5+29+12</f>
        <v>46</v>
      </c>
      <c r="I59" s="73"/>
      <c r="J59" s="71">
        <f>1+11</f>
        <v>12</v>
      </c>
      <c r="K59" s="73"/>
      <c r="L59" s="73"/>
      <c r="M59" s="71">
        <f>3+2+1+20+2</f>
        <v>28</v>
      </c>
      <c r="N59" s="73"/>
      <c r="O59" s="71">
        <f>5+1+9+9</f>
        <v>24</v>
      </c>
      <c r="P59" s="73"/>
      <c r="Q59" s="71">
        <f>21+15</f>
        <v>36</v>
      </c>
      <c r="R59" s="73"/>
      <c r="S59" s="73"/>
      <c r="T59" s="71">
        <f>4+5+23</f>
        <v>32</v>
      </c>
      <c r="U59" s="73"/>
      <c r="V59" s="71">
        <f>2+1+9</f>
        <v>12</v>
      </c>
      <c r="W59" s="73"/>
      <c r="X59" s="71">
        <f>1+16</f>
        <v>17</v>
      </c>
      <c r="Y59" s="73"/>
      <c r="Z59" s="73"/>
      <c r="AA59" s="71">
        <f>2+4+3+23+2</f>
        <v>34</v>
      </c>
      <c r="AB59" s="73"/>
      <c r="AC59" s="71">
        <f>1+4+18+6</f>
        <v>29</v>
      </c>
      <c r="AD59" s="73"/>
      <c r="AE59" s="71">
        <f>1+1+18</f>
        <v>20</v>
      </c>
      <c r="AF59" s="71">
        <v>3.0</v>
      </c>
      <c r="AG59" s="73"/>
      <c r="AH59" s="71">
        <f>3+4+2+27+1</f>
        <v>37</v>
      </c>
      <c r="AI59" s="74"/>
      <c r="AJ59" s="20">
        <f t="shared" si="4"/>
        <v>366</v>
      </c>
    </row>
    <row r="60" ht="37.5" customHeight="1">
      <c r="A60" s="63" t="s">
        <v>179</v>
      </c>
      <c r="B60" s="85" t="s">
        <v>55</v>
      </c>
      <c r="C60" s="86" t="s">
        <v>53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ht="24.0" customHeight="1">
      <c r="A61" s="1"/>
      <c r="B61" s="87"/>
      <c r="C61" s="88">
        <f> SUM(AJ61:AJ72)</f>
        <v>0</v>
      </c>
      <c r="D61" s="197" t="s">
        <v>133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>
        <f t="shared" ref="AJ61:AJ72" si="5">SUM(E61:AI61)</f>
        <v>0</v>
      </c>
    </row>
    <row r="62" ht="24.0" customHeight="1">
      <c r="A62" s="1"/>
      <c r="B62" s="87"/>
      <c r="C62" s="88"/>
      <c r="D62" s="212" t="s">
        <v>135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74"/>
      <c r="AJ62" s="20">
        <f t="shared" si="5"/>
        <v>0</v>
      </c>
    </row>
    <row r="63" ht="24.0" customHeight="1">
      <c r="A63" s="1"/>
      <c r="B63" s="87"/>
      <c r="C63" s="88"/>
      <c r="D63" s="197" t="s">
        <v>137</v>
      </c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>
        <f t="shared" si="5"/>
        <v>0</v>
      </c>
    </row>
    <row r="64" ht="24.0" customHeight="1">
      <c r="A64" s="1"/>
      <c r="B64" s="87"/>
      <c r="C64" s="88"/>
      <c r="D64" s="212" t="s">
        <v>138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20">
        <f t="shared" si="5"/>
        <v>0</v>
      </c>
    </row>
    <row r="65" ht="24.0" customHeight="1">
      <c r="A65" s="1"/>
      <c r="B65" s="87"/>
      <c r="C65" s="88"/>
      <c r="D65" s="197" t="s">
        <v>139</v>
      </c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74"/>
      <c r="AI65" s="74"/>
      <c r="AJ65" s="20">
        <f t="shared" si="5"/>
        <v>0</v>
      </c>
    </row>
    <row r="66" ht="24.0" customHeight="1">
      <c r="A66" s="1"/>
      <c r="B66" s="87"/>
      <c r="C66" s="88"/>
      <c r="D66" s="212" t="s">
        <v>141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20">
        <f t="shared" si="5"/>
        <v>0</v>
      </c>
    </row>
    <row r="67" ht="24.0" customHeight="1">
      <c r="A67" s="1"/>
      <c r="B67" s="87"/>
      <c r="C67" s="88"/>
      <c r="D67" s="197" t="s">
        <v>142</v>
      </c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74"/>
      <c r="AJ67" s="20">
        <f t="shared" si="5"/>
        <v>0</v>
      </c>
    </row>
    <row r="68" ht="24.0" customHeight="1">
      <c r="A68" s="1"/>
      <c r="B68" s="87"/>
      <c r="C68" s="88"/>
      <c r="D68" s="212" t="s">
        <v>144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20">
        <f t="shared" si="5"/>
        <v>0</v>
      </c>
    </row>
    <row r="69" ht="24.0" customHeight="1">
      <c r="A69" s="1"/>
      <c r="B69" s="87"/>
      <c r="C69" s="88"/>
      <c r="D69" s="197" t="s">
        <v>146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74"/>
      <c r="AJ69" s="20">
        <f t="shared" si="5"/>
        <v>0</v>
      </c>
    </row>
    <row r="70" ht="24.0" customHeight="1">
      <c r="A70" s="1"/>
      <c r="B70" s="87"/>
      <c r="C70" s="88"/>
      <c r="D70" s="212" t="s">
        <v>147</v>
      </c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20">
        <f t="shared" si="5"/>
        <v>0</v>
      </c>
    </row>
    <row r="71" ht="24.0" customHeight="1">
      <c r="A71" s="1"/>
      <c r="B71" s="87"/>
      <c r="C71" s="88"/>
      <c r="D71" s="197" t="s">
        <v>149</v>
      </c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>
        <f t="shared" si="5"/>
        <v>0</v>
      </c>
    </row>
    <row r="72" ht="24.0" customHeight="1">
      <c r="A72" s="1"/>
      <c r="B72" s="91"/>
      <c r="C72" s="92"/>
      <c r="D72" s="212" t="s">
        <v>150</v>
      </c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74"/>
      <c r="AJ72" s="20">
        <f t="shared" si="5"/>
        <v>0</v>
      </c>
    </row>
    <row r="73" ht="37.5" customHeight="1">
      <c r="A73" s="93" t="s">
        <v>179</v>
      </c>
      <c r="B73" s="10" t="s">
        <v>56</v>
      </c>
      <c r="C73" s="86" t="s">
        <v>53</v>
      </c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</row>
    <row r="74" ht="24.0" customHeight="1">
      <c r="A74" s="63">
        <v>47.0</v>
      </c>
      <c r="B74" s="120" t="s">
        <v>180</v>
      </c>
      <c r="C74" s="88">
        <f> SUM(AJ74:AJ88)</f>
        <v>308</v>
      </c>
      <c r="D74" s="197" t="s">
        <v>133</v>
      </c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>
        <f t="shared" ref="AJ74:AJ89" si="6">SUM(E74:AI74)</f>
        <v>0</v>
      </c>
    </row>
    <row r="75" ht="24.0" customHeight="1">
      <c r="A75" s="63">
        <v>48.0</v>
      </c>
      <c r="B75" s="120" t="s">
        <v>180</v>
      </c>
      <c r="C75" s="88"/>
      <c r="D75" s="239" t="s">
        <v>135</v>
      </c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240">
        <v>22.0</v>
      </c>
      <c r="AF75" s="99"/>
      <c r="AG75" s="99"/>
      <c r="AH75" s="99"/>
      <c r="AI75" s="74"/>
      <c r="AJ75" s="20">
        <f t="shared" si="6"/>
        <v>22</v>
      </c>
    </row>
    <row r="76" ht="24.0" customHeight="1">
      <c r="A76" s="63">
        <v>49.0</v>
      </c>
      <c r="B76" s="120" t="s">
        <v>180</v>
      </c>
      <c r="C76" s="88"/>
      <c r="D76" s="197" t="s">
        <v>137</v>
      </c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40">
        <v>7.0</v>
      </c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>
        <f t="shared" si="6"/>
        <v>7</v>
      </c>
    </row>
    <row r="77" ht="24.0" customHeight="1">
      <c r="A77" s="63">
        <v>50.0</v>
      </c>
      <c r="B77" s="120" t="s">
        <v>180</v>
      </c>
      <c r="C77" s="88"/>
      <c r="D77" s="239" t="s">
        <v>138</v>
      </c>
      <c r="E77" s="99"/>
      <c r="F77" s="99"/>
      <c r="G77" s="99"/>
      <c r="H77" s="240">
        <v>8.0</v>
      </c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20">
        <f t="shared" si="6"/>
        <v>8</v>
      </c>
    </row>
    <row r="78" ht="24.0" customHeight="1">
      <c r="A78" s="63">
        <v>51.0</v>
      </c>
      <c r="B78" s="120" t="s">
        <v>180</v>
      </c>
      <c r="C78" s="88"/>
      <c r="D78" s="197" t="s">
        <v>139</v>
      </c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40">
        <v>36.0</v>
      </c>
      <c r="Z78" s="20"/>
      <c r="AA78" s="20"/>
      <c r="AB78" s="20"/>
      <c r="AC78" s="20"/>
      <c r="AD78" s="20"/>
      <c r="AE78" s="20"/>
      <c r="AF78" s="20"/>
      <c r="AG78" s="20"/>
      <c r="AH78" s="74"/>
      <c r="AI78" s="74"/>
      <c r="AJ78" s="20">
        <f t="shared" si="6"/>
        <v>36</v>
      </c>
    </row>
    <row r="79" ht="24.0" customHeight="1">
      <c r="A79" s="63">
        <v>52.0</v>
      </c>
      <c r="B79" s="120" t="s">
        <v>180</v>
      </c>
      <c r="C79" s="88"/>
      <c r="D79" s="239" t="s">
        <v>141</v>
      </c>
      <c r="E79" s="99"/>
      <c r="F79" s="99"/>
      <c r="G79" s="99"/>
      <c r="H79" s="99"/>
      <c r="I79" s="99"/>
      <c r="J79" s="99"/>
      <c r="K79" s="99"/>
      <c r="L79" s="240">
        <v>3.0</v>
      </c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20">
        <f t="shared" si="6"/>
        <v>3</v>
      </c>
    </row>
    <row r="80" ht="24.0" customHeight="1">
      <c r="A80" s="63">
        <v>53.0</v>
      </c>
      <c r="B80" s="120" t="s">
        <v>181</v>
      </c>
      <c r="C80" s="88"/>
      <c r="D80" s="239" t="s">
        <v>141</v>
      </c>
      <c r="E80" s="99"/>
      <c r="F80" s="99"/>
      <c r="G80" s="99"/>
      <c r="H80" s="99"/>
      <c r="I80" s="99"/>
      <c r="J80" s="99"/>
      <c r="K80" s="99"/>
      <c r="L80" s="241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240">
        <v>13.0</v>
      </c>
      <c r="AD80" s="99"/>
      <c r="AE80" s="99"/>
      <c r="AF80" s="99"/>
      <c r="AG80" s="99"/>
      <c r="AH80" s="99"/>
      <c r="AI80" s="99"/>
      <c r="AJ80" s="20">
        <f t="shared" si="6"/>
        <v>13</v>
      </c>
    </row>
    <row r="81" ht="24.0" customHeight="1">
      <c r="A81" s="1"/>
      <c r="B81" s="120"/>
      <c r="C81" s="88"/>
      <c r="D81" s="197" t="s">
        <v>142</v>
      </c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74"/>
      <c r="AJ81" s="20">
        <f t="shared" si="6"/>
        <v>0</v>
      </c>
    </row>
    <row r="82" ht="24.0" customHeight="1">
      <c r="A82" s="1"/>
      <c r="B82" s="120"/>
      <c r="C82" s="88"/>
      <c r="D82" s="239" t="s">
        <v>144</v>
      </c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20">
        <f t="shared" si="6"/>
        <v>0</v>
      </c>
    </row>
    <row r="83" ht="24.0" customHeight="1">
      <c r="A83" s="63">
        <v>54.0</v>
      </c>
      <c r="B83" s="120" t="s">
        <v>180</v>
      </c>
      <c r="C83" s="88"/>
      <c r="D83" s="155" t="s">
        <v>146</v>
      </c>
      <c r="E83" s="102"/>
      <c r="F83" s="102"/>
      <c r="G83" s="102"/>
      <c r="H83" s="102"/>
      <c r="I83" s="102"/>
      <c r="J83" s="242">
        <v>125.0</v>
      </c>
      <c r="K83" s="242">
        <v>4.0</v>
      </c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242">
        <v>2.0</v>
      </c>
      <c r="AD83" s="102"/>
      <c r="AE83" s="102"/>
      <c r="AF83" s="102"/>
      <c r="AG83" s="102"/>
      <c r="AH83" s="102"/>
      <c r="AI83" s="102"/>
      <c r="AJ83" s="102">
        <f t="shared" si="6"/>
        <v>131</v>
      </c>
    </row>
    <row r="84" ht="24.0" customHeight="1">
      <c r="A84" s="63">
        <v>55.0</v>
      </c>
      <c r="B84" s="183" t="s">
        <v>182</v>
      </c>
      <c r="C84" s="88"/>
      <c r="D84" s="155" t="s">
        <v>146</v>
      </c>
      <c r="E84" s="102"/>
      <c r="F84" s="102"/>
      <c r="G84" s="102"/>
      <c r="H84" s="242">
        <v>5.0</v>
      </c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>
        <f t="shared" si="6"/>
        <v>5</v>
      </c>
    </row>
    <row r="85" ht="24.0" customHeight="1">
      <c r="A85" s="63">
        <v>56.0</v>
      </c>
      <c r="B85" s="120" t="s">
        <v>181</v>
      </c>
      <c r="C85" s="88"/>
      <c r="D85" s="155" t="s">
        <v>146</v>
      </c>
      <c r="E85" s="102"/>
      <c r="F85" s="102"/>
      <c r="G85" s="102"/>
      <c r="H85" s="96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242">
        <v>63.0</v>
      </c>
      <c r="AD85" s="102"/>
      <c r="AE85" s="102"/>
      <c r="AF85" s="102"/>
      <c r="AG85" s="102"/>
      <c r="AH85" s="102"/>
      <c r="AI85" s="102"/>
      <c r="AJ85" s="102">
        <f t="shared" si="6"/>
        <v>63</v>
      </c>
    </row>
    <row r="86" ht="24.0" customHeight="1">
      <c r="A86" s="63">
        <v>57.0</v>
      </c>
      <c r="B86" s="183" t="s">
        <v>182</v>
      </c>
      <c r="C86" s="88"/>
      <c r="D86" s="243" t="s">
        <v>147</v>
      </c>
      <c r="E86" s="99"/>
      <c r="F86" s="99"/>
      <c r="G86" s="99"/>
      <c r="H86" s="99"/>
      <c r="I86" s="99"/>
      <c r="J86" s="99"/>
      <c r="K86" s="99"/>
      <c r="L86" s="99"/>
      <c r="M86" s="242">
        <v>5.0</v>
      </c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102">
        <f t="shared" si="6"/>
        <v>5</v>
      </c>
    </row>
    <row r="87" ht="24.0" customHeight="1">
      <c r="A87" s="63">
        <v>58.0</v>
      </c>
      <c r="B87" s="120" t="s">
        <v>180</v>
      </c>
      <c r="C87" s="88"/>
      <c r="D87" s="197" t="s">
        <v>149</v>
      </c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42">
        <v>14.0</v>
      </c>
      <c r="AG87" s="20"/>
      <c r="AH87" s="20"/>
      <c r="AI87" s="20"/>
      <c r="AJ87" s="20">
        <f t="shared" si="6"/>
        <v>14</v>
      </c>
    </row>
    <row r="88" ht="24.0" customHeight="1">
      <c r="A88" s="63">
        <v>59.0</v>
      </c>
      <c r="B88" s="244" t="s">
        <v>180</v>
      </c>
      <c r="C88" s="181"/>
      <c r="D88" s="239" t="s">
        <v>150</v>
      </c>
      <c r="E88" s="99"/>
      <c r="F88" s="99"/>
      <c r="G88" s="99"/>
      <c r="H88" s="99"/>
      <c r="I88" s="99"/>
      <c r="J88" s="99"/>
      <c r="K88" s="99"/>
      <c r="L88" s="99"/>
      <c r="M88" s="242">
        <v>1.0</v>
      </c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74"/>
      <c r="AJ88" s="20">
        <f t="shared" si="6"/>
        <v>1</v>
      </c>
    </row>
    <row r="89" ht="30.0" customHeight="1">
      <c r="A89" s="63">
        <v>60.0</v>
      </c>
      <c r="B89" s="183" t="s">
        <v>182</v>
      </c>
      <c r="C89" s="88"/>
      <c r="D89" s="239" t="s">
        <v>150</v>
      </c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242">
        <v>5.0</v>
      </c>
      <c r="AI89" s="74"/>
      <c r="AJ89" s="20">
        <f t="shared" si="6"/>
        <v>5</v>
      </c>
    </row>
    <row r="90" ht="21.0" customHeight="1">
      <c r="A90" s="1"/>
      <c r="B90" s="85" t="s">
        <v>70</v>
      </c>
      <c r="C90" s="86" t="s">
        <v>71</v>
      </c>
      <c r="D90" s="107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9"/>
    </row>
    <row r="91" ht="21.0" customHeight="1">
      <c r="A91" s="63">
        <v>61.0</v>
      </c>
      <c r="B91" s="87"/>
      <c r="C91" s="88">
        <f> SUM(AJ92:AJ102)</f>
        <v>138</v>
      </c>
      <c r="D91" s="197" t="s">
        <v>133</v>
      </c>
      <c r="E91" s="230">
        <v>1.0</v>
      </c>
      <c r="F91" s="20"/>
      <c r="G91" s="20"/>
      <c r="H91" s="231">
        <v>1.0</v>
      </c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38">
        <v>3.0</v>
      </c>
      <c r="AC91" s="20"/>
      <c r="AD91" s="20"/>
      <c r="AE91" s="20"/>
      <c r="AF91" s="20"/>
      <c r="AG91" s="20"/>
      <c r="AH91" s="20"/>
      <c r="AI91" s="20"/>
      <c r="AJ91" s="20">
        <f t="shared" ref="AJ91:AJ102" si="7">SUM(E91:AI91)</f>
        <v>5</v>
      </c>
    </row>
    <row r="92" ht="24.0" customHeight="1">
      <c r="A92" s="63">
        <v>62.0</v>
      </c>
      <c r="B92" s="87"/>
      <c r="C92" s="88"/>
      <c r="D92" s="193" t="s">
        <v>135</v>
      </c>
      <c r="E92" s="230">
        <v>1.0</v>
      </c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231">
        <v>2.0</v>
      </c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4"/>
      <c r="AJ92" s="20">
        <f t="shared" si="7"/>
        <v>3</v>
      </c>
    </row>
    <row r="93" ht="24.0" customHeight="1">
      <c r="A93" s="63">
        <v>63.0</v>
      </c>
      <c r="B93" s="87"/>
      <c r="C93" s="88"/>
      <c r="D93" s="197" t="s">
        <v>137</v>
      </c>
      <c r="E93" s="245">
        <v>4.0</v>
      </c>
      <c r="F93" s="20"/>
      <c r="G93" s="20"/>
      <c r="H93" s="20"/>
      <c r="I93" s="20"/>
      <c r="J93" s="20"/>
      <c r="K93" s="20"/>
      <c r="L93" s="20"/>
      <c r="M93" s="20"/>
      <c r="N93" s="20"/>
      <c r="O93" s="245">
        <v>2.0</v>
      </c>
      <c r="P93" s="230">
        <f>1+1</f>
        <v>2</v>
      </c>
      <c r="Q93" s="20"/>
      <c r="R93" s="20"/>
      <c r="S93" s="230">
        <v>1.0</v>
      </c>
      <c r="T93" s="20"/>
      <c r="U93" s="20"/>
      <c r="V93" s="20"/>
      <c r="W93" s="20"/>
      <c r="X93" s="20"/>
      <c r="Y93" s="238">
        <v>1.0</v>
      </c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>
        <f t="shared" si="7"/>
        <v>10</v>
      </c>
    </row>
    <row r="94" ht="24.0" customHeight="1">
      <c r="A94" s="63">
        <v>64.0</v>
      </c>
      <c r="B94" s="87"/>
      <c r="C94" s="88"/>
      <c r="D94" s="193" t="s">
        <v>138</v>
      </c>
      <c r="E94" s="245">
        <f>3+1+1+1</f>
        <v>6</v>
      </c>
      <c r="F94" s="73"/>
      <c r="G94" s="73"/>
      <c r="H94" s="73"/>
      <c r="I94" s="73"/>
      <c r="J94" s="73"/>
      <c r="K94" s="73"/>
      <c r="L94" s="246">
        <v>1.0</v>
      </c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231">
        <v>1.0</v>
      </c>
      <c r="AA94" s="73"/>
      <c r="AB94" s="73"/>
      <c r="AC94" s="73"/>
      <c r="AD94" s="73"/>
      <c r="AE94" s="73"/>
      <c r="AF94" s="73"/>
      <c r="AG94" s="73"/>
      <c r="AH94" s="73"/>
      <c r="AI94" s="73"/>
      <c r="AJ94" s="20">
        <f t="shared" si="7"/>
        <v>8</v>
      </c>
    </row>
    <row r="95" ht="24.0" customHeight="1">
      <c r="A95" s="63">
        <v>65.0</v>
      </c>
      <c r="B95" s="87"/>
      <c r="C95" s="88"/>
      <c r="D95" s="197" t="s">
        <v>139</v>
      </c>
      <c r="E95" s="246">
        <v>1.0</v>
      </c>
      <c r="F95" s="20"/>
      <c r="G95" s="20"/>
      <c r="H95" s="20"/>
      <c r="I95" s="20"/>
      <c r="J95" s="20"/>
      <c r="K95" s="20"/>
      <c r="L95" s="246">
        <v>1.0</v>
      </c>
      <c r="M95" s="20"/>
      <c r="N95" s="20"/>
      <c r="O95" s="20"/>
      <c r="P95" s="20"/>
      <c r="Q95" s="20"/>
      <c r="R95" s="20"/>
      <c r="S95" s="246">
        <v>1.0</v>
      </c>
      <c r="T95" s="20"/>
      <c r="U95" s="20"/>
      <c r="V95" s="20"/>
      <c r="W95" s="20"/>
      <c r="X95" s="20"/>
      <c r="Y95" s="20"/>
      <c r="Z95" s="20"/>
      <c r="AA95" s="20"/>
      <c r="AB95" s="20"/>
      <c r="AC95" s="76">
        <v>1.0</v>
      </c>
      <c r="AD95" s="20"/>
      <c r="AE95" s="20"/>
      <c r="AF95" s="20"/>
      <c r="AG95" s="20"/>
      <c r="AH95" s="74"/>
      <c r="AI95" s="74"/>
      <c r="AJ95" s="20">
        <f t="shared" si="7"/>
        <v>4</v>
      </c>
    </row>
    <row r="96" ht="24.0" customHeight="1">
      <c r="A96" s="63">
        <v>66.0</v>
      </c>
      <c r="B96" s="87"/>
      <c r="C96" s="88"/>
      <c r="D96" s="193" t="s">
        <v>141</v>
      </c>
      <c r="E96" s="245">
        <f>1+1</f>
        <v>2</v>
      </c>
      <c r="F96" s="73"/>
      <c r="G96" s="73"/>
      <c r="H96" s="246">
        <v>1.0</v>
      </c>
      <c r="I96" s="73"/>
      <c r="J96" s="73"/>
      <c r="K96" s="73"/>
      <c r="L96" s="73"/>
      <c r="M96" s="73"/>
      <c r="N96" s="231">
        <v>1.0</v>
      </c>
      <c r="O96" s="245">
        <f>1+2+1</f>
        <v>4</v>
      </c>
      <c r="P96" s="73"/>
      <c r="Q96" s="73"/>
      <c r="R96" s="73"/>
      <c r="S96" s="73"/>
      <c r="T96" s="73"/>
      <c r="U96" s="73"/>
      <c r="V96" s="246">
        <v>1.0</v>
      </c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20">
        <f t="shared" si="7"/>
        <v>9</v>
      </c>
    </row>
    <row r="97" ht="24.0" customHeight="1">
      <c r="A97" s="63">
        <v>67.0</v>
      </c>
      <c r="B97" s="87"/>
      <c r="C97" s="88"/>
      <c r="D97" s="197" t="s">
        <v>142</v>
      </c>
      <c r="E97" s="245">
        <f>2+3+1</f>
        <v>6</v>
      </c>
      <c r="F97" s="20"/>
      <c r="G97" s="20"/>
      <c r="H97" s="20"/>
      <c r="I97" s="20"/>
      <c r="J97" s="20"/>
      <c r="K97" s="20"/>
      <c r="L97" s="20"/>
      <c r="M97" s="20"/>
      <c r="N97" s="246">
        <v>1.0</v>
      </c>
      <c r="O97" s="20"/>
      <c r="P97" s="20"/>
      <c r="Q97" s="20"/>
      <c r="R97" s="20"/>
      <c r="S97" s="20"/>
      <c r="T97" s="20"/>
      <c r="U97" s="245">
        <f>7+2+1</f>
        <v>10</v>
      </c>
      <c r="V97" s="245">
        <f>1+1</f>
        <v>2</v>
      </c>
      <c r="W97" s="20"/>
      <c r="X97" s="20"/>
      <c r="Y97" s="20"/>
      <c r="Z97" s="70">
        <f>1+3</f>
        <v>4</v>
      </c>
      <c r="AA97" s="76">
        <v>2.0</v>
      </c>
      <c r="AB97" s="238">
        <v>5.0</v>
      </c>
      <c r="AC97" s="20"/>
      <c r="AD97" s="20"/>
      <c r="AE97" s="20"/>
      <c r="AF97" s="20"/>
      <c r="AG97" s="70">
        <f>1+5+1</f>
        <v>7</v>
      </c>
      <c r="AH97" s="20"/>
      <c r="AI97" s="74"/>
      <c r="AJ97" s="20">
        <f t="shared" si="7"/>
        <v>37</v>
      </c>
    </row>
    <row r="98" ht="24.0" customHeight="1">
      <c r="A98" s="63">
        <v>68.0</v>
      </c>
      <c r="B98" s="87"/>
      <c r="C98" s="88"/>
      <c r="D98" s="193" t="s">
        <v>144</v>
      </c>
      <c r="E98" s="230">
        <v>5.0</v>
      </c>
      <c r="F98" s="73"/>
      <c r="G98" s="73"/>
      <c r="H98" s="73"/>
      <c r="I98" s="73"/>
      <c r="J98" s="230">
        <v>3.0</v>
      </c>
      <c r="K98" s="73"/>
      <c r="L98" s="230">
        <v>1.0</v>
      </c>
      <c r="M98" s="73"/>
      <c r="N98" s="73"/>
      <c r="O98" s="73"/>
      <c r="P98" s="73"/>
      <c r="Q98" s="230">
        <v>1.0</v>
      </c>
      <c r="R98" s="73"/>
      <c r="S98" s="73"/>
      <c r="T98" s="73"/>
      <c r="U98" s="230">
        <v>5.0</v>
      </c>
      <c r="V98" s="73"/>
      <c r="W98" s="73"/>
      <c r="X98" s="238">
        <v>1.0</v>
      </c>
      <c r="Y98" s="73"/>
      <c r="Z98" s="73"/>
      <c r="AA98" s="73"/>
      <c r="AB98" s="73"/>
      <c r="AC98" s="73"/>
      <c r="AD98" s="73"/>
      <c r="AE98" s="238">
        <v>1.0</v>
      </c>
      <c r="AF98" s="73"/>
      <c r="AG98" s="73"/>
      <c r="AH98" s="73"/>
      <c r="AI98" s="73"/>
      <c r="AJ98" s="20">
        <f t="shared" si="7"/>
        <v>17</v>
      </c>
    </row>
    <row r="99" ht="24.0" customHeight="1">
      <c r="A99" s="63">
        <v>69.0</v>
      </c>
      <c r="B99" s="87"/>
      <c r="C99" s="88"/>
      <c r="D99" s="197" t="s">
        <v>146</v>
      </c>
      <c r="E99" s="245">
        <f>1+1</f>
        <v>2</v>
      </c>
      <c r="F99" s="20"/>
      <c r="G99" s="20"/>
      <c r="H99" s="245">
        <f>1+1+1</f>
        <v>3</v>
      </c>
      <c r="I99" s="20"/>
      <c r="J99" s="20"/>
      <c r="K99" s="230">
        <v>1.0</v>
      </c>
      <c r="L99" s="20"/>
      <c r="M99" s="20"/>
      <c r="N99" s="230">
        <v>1.0</v>
      </c>
      <c r="O99" s="245">
        <f>1+1+1</f>
        <v>3</v>
      </c>
      <c r="P99" s="20"/>
      <c r="Q99" s="20"/>
      <c r="R99" s="20"/>
      <c r="S99" s="20"/>
      <c r="T99" s="20"/>
      <c r="U99" s="245">
        <f>1+1+2</f>
        <v>4</v>
      </c>
      <c r="V99" s="20"/>
      <c r="W99" s="20"/>
      <c r="X99" s="20"/>
      <c r="Y99" s="20"/>
      <c r="Z99" s="20"/>
      <c r="AA99" s="20"/>
      <c r="AB99" s="70">
        <f>1+1</f>
        <v>2</v>
      </c>
      <c r="AC99" s="20"/>
      <c r="AD99" s="20"/>
      <c r="AE99" s="20"/>
      <c r="AF99" s="20"/>
      <c r="AG99" s="20"/>
      <c r="AH99" s="20"/>
      <c r="AI99" s="74"/>
      <c r="AJ99" s="20">
        <f t="shared" si="7"/>
        <v>16</v>
      </c>
    </row>
    <row r="100" ht="24.0" customHeight="1">
      <c r="A100" s="63">
        <v>70.0</v>
      </c>
      <c r="B100" s="87"/>
      <c r="C100" s="88"/>
      <c r="D100" s="193" t="s">
        <v>147</v>
      </c>
      <c r="E100" s="245">
        <f>3</f>
        <v>3</v>
      </c>
      <c r="F100" s="246">
        <v>1.0</v>
      </c>
      <c r="G100" s="73"/>
      <c r="H100" s="245">
        <f>1</f>
        <v>1</v>
      </c>
      <c r="I100" s="73"/>
      <c r="J100" s="73"/>
      <c r="K100" s="73"/>
      <c r="L100" s="246">
        <v>1.0</v>
      </c>
      <c r="M100" s="73"/>
      <c r="N100" s="73"/>
      <c r="O100" s="73"/>
      <c r="P100" s="73"/>
      <c r="Q100" s="73"/>
      <c r="R100" s="73"/>
      <c r="S100" s="246">
        <v>4.0</v>
      </c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0">
        <f>1+6</f>
        <v>7</v>
      </c>
      <c r="AH100" s="73"/>
      <c r="AI100" s="76">
        <f>1</f>
        <v>1</v>
      </c>
      <c r="AJ100" s="20">
        <f t="shared" si="7"/>
        <v>18</v>
      </c>
    </row>
    <row r="101" ht="24.0" customHeight="1">
      <c r="A101" s="63">
        <v>71.0</v>
      </c>
      <c r="B101" s="87"/>
      <c r="C101" s="88"/>
      <c r="D101" s="197" t="s">
        <v>149</v>
      </c>
      <c r="E101" s="245">
        <f t="shared" ref="E101:E102" si="8">1</f>
        <v>1</v>
      </c>
      <c r="F101" s="35">
        <v>1.0</v>
      </c>
      <c r="G101" s="20"/>
      <c r="H101" s="20"/>
      <c r="I101" s="246">
        <f>1+1+4</f>
        <v>6</v>
      </c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76">
        <f>2+1</f>
        <v>3</v>
      </c>
      <c r="X101" s="20"/>
      <c r="Y101" s="76">
        <v>2.0</v>
      </c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>
        <f t="shared" si="7"/>
        <v>13</v>
      </c>
    </row>
    <row r="102" ht="24.0" customHeight="1">
      <c r="A102" s="63">
        <v>72.0</v>
      </c>
      <c r="B102" s="91"/>
      <c r="C102" s="92"/>
      <c r="D102" s="193" t="s">
        <v>150</v>
      </c>
      <c r="E102" s="245">
        <f t="shared" si="8"/>
        <v>1</v>
      </c>
      <c r="F102" s="246">
        <v>1.0</v>
      </c>
      <c r="G102" s="73"/>
      <c r="H102" s="246">
        <v>1.0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4"/>
      <c r="AJ102" s="20">
        <f t="shared" si="7"/>
        <v>3</v>
      </c>
    </row>
    <row r="103" ht="28.5" customHeight="1">
      <c r="A103" s="1"/>
      <c r="B103" s="85" t="s">
        <v>72</v>
      </c>
      <c r="C103" s="86" t="s">
        <v>73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12"/>
    </row>
    <row r="104" ht="21.0" customHeight="1">
      <c r="A104" s="1"/>
      <c r="B104" s="87"/>
      <c r="C104" s="88">
        <f> SUM(AJ104:AJ116)</f>
        <v>6</v>
      </c>
      <c r="D104" s="197" t="s">
        <v>133</v>
      </c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20">
        <f t="shared" ref="AJ104:AJ116" si="9">SUM(E104:AI104)</f>
        <v>0</v>
      </c>
    </row>
    <row r="105" ht="24.0" customHeight="1">
      <c r="A105" s="1"/>
      <c r="B105" s="87"/>
      <c r="C105" s="88"/>
      <c r="D105" s="212" t="s">
        <v>135</v>
      </c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117"/>
      <c r="AJ105" s="20">
        <f t="shared" si="9"/>
        <v>0</v>
      </c>
    </row>
    <row r="106" ht="24.0" customHeight="1">
      <c r="A106" s="1"/>
      <c r="B106" s="120"/>
      <c r="C106" s="88"/>
      <c r="D106" s="197" t="s">
        <v>137</v>
      </c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20">
        <f t="shared" si="9"/>
        <v>0</v>
      </c>
    </row>
    <row r="107" ht="44.25" customHeight="1">
      <c r="A107" s="63">
        <v>73.0</v>
      </c>
      <c r="B107" s="120" t="s">
        <v>183</v>
      </c>
      <c r="C107" s="88"/>
      <c r="D107" s="212" t="s">
        <v>138</v>
      </c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208">
        <v>1.0</v>
      </c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20">
        <f t="shared" si="9"/>
        <v>1</v>
      </c>
    </row>
    <row r="108" ht="24.0" customHeight="1">
      <c r="A108" s="1"/>
      <c r="B108" s="120"/>
      <c r="C108" s="88"/>
      <c r="D108" s="197" t="s">
        <v>139</v>
      </c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7"/>
      <c r="AI108" s="117"/>
      <c r="AJ108" s="20">
        <f t="shared" si="9"/>
        <v>0</v>
      </c>
    </row>
    <row r="109" ht="24.0" customHeight="1">
      <c r="A109" s="1"/>
      <c r="B109" s="120"/>
      <c r="C109" s="88"/>
      <c r="D109" s="212" t="s">
        <v>141</v>
      </c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20">
        <f t="shared" si="9"/>
        <v>0</v>
      </c>
    </row>
    <row r="110" ht="52.5" customHeight="1">
      <c r="A110" s="63">
        <v>74.0</v>
      </c>
      <c r="B110" s="120" t="s">
        <v>184</v>
      </c>
      <c r="C110" s="88"/>
      <c r="D110" s="197" t="s">
        <v>142</v>
      </c>
      <c r="E110" s="114"/>
      <c r="F110" s="114"/>
      <c r="G110" s="114"/>
      <c r="H110" s="114"/>
      <c r="I110" s="114"/>
      <c r="J110" s="114"/>
      <c r="K110" s="114"/>
      <c r="L110" s="114"/>
      <c r="M110" s="208">
        <v>1.0</v>
      </c>
      <c r="N110" s="114"/>
      <c r="O110" s="114"/>
      <c r="P110" s="114"/>
      <c r="Q110" s="114"/>
      <c r="R110" s="114"/>
      <c r="S110" s="114"/>
      <c r="T110" s="114"/>
      <c r="U110" s="114"/>
      <c r="V110" s="114"/>
      <c r="W110" s="20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7"/>
      <c r="AJ110" s="20">
        <f t="shared" si="9"/>
        <v>1</v>
      </c>
    </row>
    <row r="111" ht="24.0" customHeight="1">
      <c r="A111" s="63">
        <v>75.0</v>
      </c>
      <c r="B111" s="120" t="s">
        <v>185</v>
      </c>
      <c r="C111" s="88"/>
      <c r="D111" s="197" t="s">
        <v>142</v>
      </c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208">
        <v>1.0</v>
      </c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7"/>
      <c r="AJ111" s="20">
        <f t="shared" si="9"/>
        <v>1</v>
      </c>
    </row>
    <row r="112" ht="24.0" customHeight="1">
      <c r="A112" s="1"/>
      <c r="B112" s="120"/>
      <c r="C112" s="88"/>
      <c r="D112" s="212" t="s">
        <v>144</v>
      </c>
      <c r="E112" s="121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20">
        <f t="shared" si="9"/>
        <v>0</v>
      </c>
    </row>
    <row r="113" ht="24.0" customHeight="1">
      <c r="A113" s="63">
        <v>76.0</v>
      </c>
      <c r="B113" s="120" t="s">
        <v>186</v>
      </c>
      <c r="C113" s="88"/>
      <c r="D113" s="197" t="s">
        <v>146</v>
      </c>
      <c r="E113" s="114"/>
      <c r="F113" s="114"/>
      <c r="G113" s="114"/>
      <c r="H113" s="114"/>
      <c r="I113" s="114"/>
      <c r="J113" s="208">
        <v>1.0</v>
      </c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7"/>
      <c r="AJ113" s="20">
        <f t="shared" si="9"/>
        <v>1</v>
      </c>
    </row>
    <row r="114" ht="24.0" customHeight="1">
      <c r="A114" s="1"/>
      <c r="B114" s="183" t="s">
        <v>187</v>
      </c>
      <c r="C114" s="88"/>
      <c r="D114" s="212" t="s">
        <v>147</v>
      </c>
      <c r="E114" s="49"/>
      <c r="F114" s="49"/>
      <c r="G114" s="49"/>
      <c r="H114" s="49"/>
      <c r="I114" s="49"/>
      <c r="J114" s="49"/>
      <c r="K114" s="49"/>
      <c r="L114" s="247">
        <v>1.0</v>
      </c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20">
        <f t="shared" si="9"/>
        <v>1</v>
      </c>
    </row>
    <row r="115" ht="24.0" customHeight="1">
      <c r="A115" s="1"/>
      <c r="B115" s="120"/>
      <c r="C115" s="88"/>
      <c r="D115" s="197" t="s">
        <v>149</v>
      </c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20">
        <f t="shared" si="9"/>
        <v>0</v>
      </c>
    </row>
    <row r="116" ht="24.0" customHeight="1">
      <c r="A116" s="248"/>
      <c r="B116" s="249" t="s">
        <v>188</v>
      </c>
      <c r="C116" s="92"/>
      <c r="D116" s="212" t="s">
        <v>150</v>
      </c>
      <c r="E116" s="90"/>
      <c r="F116" s="90"/>
      <c r="G116" s="90"/>
      <c r="H116" s="90"/>
      <c r="I116" s="90"/>
      <c r="J116" s="90"/>
      <c r="K116" s="90"/>
      <c r="L116" s="90"/>
      <c r="M116" s="250">
        <v>1.0</v>
      </c>
      <c r="N116" s="90"/>
      <c r="O116" s="90"/>
      <c r="P116" s="90"/>
      <c r="Q116" s="90"/>
      <c r="R116" s="90"/>
      <c r="S116" s="90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122"/>
      <c r="AJ116" s="20">
        <f t="shared" si="9"/>
        <v>1</v>
      </c>
    </row>
    <row r="117" ht="24.0" customHeight="1">
      <c r="A117" s="1"/>
      <c r="B117" s="124"/>
      <c r="C117" s="94"/>
      <c r="D117" s="1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09"/>
    </row>
    <row r="118" ht="24.0" customHeight="1">
      <c r="A118" s="1"/>
      <c r="B118" s="126"/>
      <c r="C118" s="94"/>
      <c r="D118" s="1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"/>
    </row>
    <row r="119" ht="24.0" customHeight="1">
      <c r="A119" s="1"/>
      <c r="B119" s="126"/>
      <c r="C119" s="94"/>
      <c r="D119" s="1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"/>
    </row>
    <row r="120" ht="24.0" customHeight="1">
      <c r="A120" s="1"/>
      <c r="B120" s="126"/>
      <c r="C120" s="94"/>
      <c r="D120" s="1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"/>
    </row>
    <row r="121" ht="24.0" customHeight="1">
      <c r="A121" s="1"/>
      <c r="B121" s="126"/>
      <c r="C121" s="94"/>
      <c r="D121" s="1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"/>
    </row>
    <row r="122" ht="24.0" customHeight="1">
      <c r="A122" s="1"/>
      <c r="B122" s="126"/>
      <c r="C122" s="94"/>
      <c r="D122" s="1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"/>
    </row>
    <row r="123" ht="24.0" customHeight="1">
      <c r="A123" s="1"/>
      <c r="B123" s="126"/>
      <c r="C123" s="94"/>
      <c r="D123" s="1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"/>
    </row>
    <row r="124" ht="24.0" customHeight="1">
      <c r="A124" s="1"/>
      <c r="B124" s="126"/>
      <c r="C124" s="94"/>
      <c r="D124" s="1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"/>
    </row>
    <row r="125" ht="24.0" customHeight="1">
      <c r="A125" s="1"/>
      <c r="B125" s="126"/>
      <c r="C125" s="94"/>
      <c r="D125" s="1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"/>
    </row>
    <row r="126" ht="24.0" customHeight="1">
      <c r="A126" s="1"/>
      <c r="B126" s="126"/>
      <c r="C126" s="94"/>
      <c r="D126" s="1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"/>
    </row>
    <row r="127" ht="24.0" customHeight="1">
      <c r="A127" s="1"/>
      <c r="B127" s="126"/>
      <c r="C127" s="94"/>
      <c r="D127" s="1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"/>
    </row>
    <row r="128" ht="24.0" customHeight="1">
      <c r="A128" s="1"/>
      <c r="B128" s="126"/>
      <c r="C128" s="94"/>
      <c r="D128" s="1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"/>
    </row>
    <row r="129" ht="24.0" customHeight="1">
      <c r="A129" s="1"/>
      <c r="B129" s="126"/>
      <c r="C129" s="94"/>
      <c r="D129" s="1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"/>
    </row>
    <row r="130" ht="24.0" customHeight="1">
      <c r="A130" s="1"/>
      <c r="B130" s="126"/>
      <c r="C130" s="94"/>
      <c r="D130" s="1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"/>
    </row>
    <row r="131" ht="24.0" customHeight="1">
      <c r="A131" s="1"/>
      <c r="B131" s="126"/>
      <c r="C131" s="94"/>
      <c r="D131" s="1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"/>
    </row>
    <row r="132" ht="24.0" customHeight="1">
      <c r="A132" s="1"/>
      <c r="B132" s="126"/>
      <c r="C132" s="94"/>
      <c r="D132" s="1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"/>
    </row>
    <row r="133" ht="24.0" customHeight="1">
      <c r="A133" s="1"/>
      <c r="B133" s="126"/>
      <c r="C133" s="94"/>
      <c r="D133" s="1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"/>
    </row>
    <row r="134" ht="24.0" customHeight="1">
      <c r="A134" s="1"/>
      <c r="B134" s="126"/>
      <c r="C134" s="94"/>
      <c r="D134" s="1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"/>
    </row>
    <row r="135" ht="24.0" customHeight="1">
      <c r="A135" s="1"/>
      <c r="B135" s="126"/>
      <c r="C135" s="94"/>
      <c r="D135" s="1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"/>
    </row>
    <row r="136" ht="24.0" customHeight="1">
      <c r="A136" s="1"/>
      <c r="B136" s="126"/>
      <c r="C136" s="94"/>
      <c r="D136" s="1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"/>
    </row>
    <row r="137" ht="24.0" customHeight="1">
      <c r="A137" s="1"/>
      <c r="B137" s="126"/>
      <c r="C137" s="94"/>
      <c r="D137" s="1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"/>
    </row>
    <row r="138" ht="24.0" customHeight="1">
      <c r="A138" s="1"/>
      <c r="B138" s="126"/>
      <c r="C138" s="94"/>
      <c r="D138" s="1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"/>
    </row>
    <row r="139" ht="24.0" customHeight="1">
      <c r="A139" s="1"/>
      <c r="B139" s="126"/>
      <c r="C139" s="94"/>
      <c r="D139" s="1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"/>
    </row>
    <row r="140" ht="24.0" customHeight="1">
      <c r="A140" s="1"/>
      <c r="B140" s="126"/>
      <c r="C140" s="94"/>
      <c r="D140" s="1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"/>
    </row>
    <row r="141" ht="24.0" customHeight="1">
      <c r="A141" s="1"/>
      <c r="B141" s="126"/>
      <c r="C141" s="94"/>
      <c r="D141" s="1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"/>
    </row>
    <row r="142" ht="24.0" customHeight="1">
      <c r="A142" s="1"/>
      <c r="B142" s="126"/>
      <c r="C142" s="94"/>
      <c r="D142" s="1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"/>
    </row>
    <row r="143" ht="24.0" customHeight="1">
      <c r="A143" s="1"/>
      <c r="B143" s="126"/>
      <c r="C143" s="94"/>
      <c r="D143" s="1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"/>
    </row>
    <row r="144" ht="24.0" customHeight="1">
      <c r="A144" s="1"/>
      <c r="B144" s="126"/>
      <c r="C144" s="94"/>
      <c r="D144" s="1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"/>
    </row>
    <row r="145" ht="24.0" customHeight="1">
      <c r="A145" s="1"/>
      <c r="B145" s="126"/>
      <c r="C145" s="94"/>
      <c r="D145" s="1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"/>
    </row>
    <row r="146" ht="24.0" customHeight="1">
      <c r="A146" s="1"/>
      <c r="B146" s="126"/>
      <c r="C146" s="94"/>
      <c r="D146" s="1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"/>
    </row>
    <row r="147" ht="24.0" customHeight="1">
      <c r="A147" s="1"/>
      <c r="B147" s="126"/>
      <c r="C147" s="94"/>
      <c r="D147" s="1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"/>
    </row>
    <row r="148" ht="24.0" customHeight="1">
      <c r="A148" s="1"/>
      <c r="B148" s="126"/>
      <c r="C148" s="94"/>
      <c r="D148" s="1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"/>
    </row>
    <row r="149" ht="24.0" customHeight="1">
      <c r="A149" s="1"/>
      <c r="B149" s="126"/>
      <c r="C149" s="94"/>
      <c r="D149" s="1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"/>
    </row>
    <row r="150" ht="24.0" customHeight="1">
      <c r="A150" s="1"/>
      <c r="B150" s="126"/>
      <c r="C150" s="94"/>
      <c r="D150" s="1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"/>
    </row>
    <row r="151" ht="24.0" customHeight="1">
      <c r="A151" s="1"/>
      <c r="B151" s="126"/>
      <c r="C151" s="94"/>
      <c r="D151" s="1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"/>
    </row>
    <row r="152" ht="24.0" customHeight="1">
      <c r="A152" s="1"/>
      <c r="B152" s="126"/>
      <c r="C152" s="94"/>
      <c r="D152" s="1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"/>
    </row>
    <row r="153" ht="24.0" customHeight="1">
      <c r="A153" s="1"/>
      <c r="B153" s="126"/>
      <c r="C153" s="94"/>
      <c r="D153" s="1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"/>
    </row>
    <row r="154" ht="24.0" customHeight="1">
      <c r="A154" s="1"/>
      <c r="B154" s="126"/>
      <c r="C154" s="94"/>
      <c r="D154" s="1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"/>
    </row>
    <row r="155" ht="24.0" customHeight="1">
      <c r="A155" s="1"/>
      <c r="B155" s="126"/>
      <c r="C155" s="94"/>
      <c r="D155" s="1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"/>
    </row>
    <row r="156" ht="24.0" customHeight="1">
      <c r="A156" s="1"/>
      <c r="B156" s="126"/>
      <c r="C156" s="94"/>
      <c r="D156" s="1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"/>
    </row>
    <row r="157" ht="24.0" customHeight="1">
      <c r="A157" s="1"/>
      <c r="B157" s="126"/>
      <c r="C157" s="94"/>
      <c r="D157" s="1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"/>
    </row>
    <row r="158" ht="24.0" customHeight="1">
      <c r="A158" s="1"/>
      <c r="B158" s="126"/>
      <c r="C158" s="94"/>
      <c r="D158" s="1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"/>
    </row>
    <row r="159" ht="24.0" customHeight="1">
      <c r="A159" s="1"/>
      <c r="B159" s="126"/>
      <c r="C159" s="94"/>
      <c r="D159" s="1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"/>
    </row>
    <row r="160" ht="24.0" customHeight="1">
      <c r="A160" s="1"/>
      <c r="B160" s="126"/>
      <c r="C160" s="94"/>
      <c r="D160" s="1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"/>
    </row>
    <row r="161" ht="24.0" customHeight="1">
      <c r="A161" s="1"/>
      <c r="B161" s="126"/>
      <c r="C161" s="94"/>
      <c r="D161" s="1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"/>
    </row>
    <row r="162" ht="24.0" customHeight="1">
      <c r="A162" s="1"/>
      <c r="B162" s="126"/>
      <c r="C162" s="94"/>
      <c r="D162" s="1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"/>
    </row>
    <row r="163" ht="24.0" customHeight="1">
      <c r="A163" s="1"/>
      <c r="B163" s="126"/>
      <c r="C163" s="94"/>
      <c r="D163" s="1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"/>
    </row>
    <row r="164" ht="24.0" customHeight="1">
      <c r="A164" s="1"/>
      <c r="B164" s="126"/>
      <c r="C164" s="94"/>
      <c r="D164" s="1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"/>
    </row>
    <row r="165" ht="24.0" customHeight="1">
      <c r="A165" s="1"/>
      <c r="B165" s="126"/>
      <c r="C165" s="94"/>
      <c r="D165" s="1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"/>
    </row>
    <row r="166" ht="24.0" customHeight="1">
      <c r="A166" s="1"/>
      <c r="B166" s="126"/>
      <c r="C166" s="94"/>
      <c r="D166" s="1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"/>
    </row>
    <row r="167" ht="24.0" customHeight="1">
      <c r="A167" s="1"/>
      <c r="B167" s="126"/>
      <c r="C167" s="94"/>
      <c r="D167" s="1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"/>
    </row>
    <row r="168" ht="24.0" customHeight="1">
      <c r="A168" s="1"/>
      <c r="B168" s="126"/>
      <c r="C168" s="94"/>
      <c r="D168" s="1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"/>
    </row>
    <row r="169" ht="24.0" customHeight="1">
      <c r="A169" s="1"/>
      <c r="B169" s="126"/>
      <c r="C169" s="94"/>
      <c r="D169" s="1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"/>
    </row>
    <row r="170" ht="24.0" customHeight="1">
      <c r="A170" s="1"/>
      <c r="B170" s="126"/>
      <c r="C170" s="94"/>
      <c r="D170" s="1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"/>
    </row>
    <row r="171" ht="24.0" customHeight="1">
      <c r="A171" s="1"/>
      <c r="B171" s="126"/>
      <c r="C171" s="94"/>
      <c r="D171" s="1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"/>
    </row>
    <row r="172" ht="24.0" customHeight="1">
      <c r="A172" s="1"/>
      <c r="B172" s="126"/>
      <c r="C172" s="94"/>
      <c r="D172" s="1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"/>
    </row>
    <row r="173" ht="24.0" customHeight="1">
      <c r="A173" s="1"/>
      <c r="B173" s="126"/>
      <c r="C173" s="94"/>
      <c r="D173" s="1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"/>
    </row>
    <row r="174" ht="24.0" customHeight="1">
      <c r="A174" s="1"/>
      <c r="B174" s="126"/>
      <c r="C174" s="94"/>
      <c r="D174" s="1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"/>
    </row>
    <row r="175" ht="24.0" customHeight="1">
      <c r="A175" s="1"/>
      <c r="B175" s="126"/>
      <c r="C175" s="94"/>
      <c r="D175" s="1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"/>
    </row>
    <row r="176" ht="24.0" customHeight="1">
      <c r="A176" s="1"/>
      <c r="B176" s="126"/>
      <c r="C176" s="94"/>
      <c r="D176" s="1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"/>
    </row>
    <row r="177" ht="24.0" customHeight="1">
      <c r="A177" s="1"/>
      <c r="B177" s="126"/>
      <c r="C177" s="94"/>
      <c r="D177" s="1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"/>
    </row>
    <row r="178" ht="24.0" customHeight="1">
      <c r="A178" s="1"/>
      <c r="B178" s="126"/>
      <c r="C178" s="94"/>
      <c r="D178" s="1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"/>
    </row>
    <row r="179" ht="24.0" customHeight="1">
      <c r="A179" s="1"/>
      <c r="B179" s="126"/>
      <c r="C179" s="94"/>
      <c r="D179" s="1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"/>
    </row>
    <row r="180" ht="24.0" customHeight="1">
      <c r="A180" s="1"/>
      <c r="B180" s="126"/>
      <c r="C180" s="94"/>
      <c r="D180" s="1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"/>
    </row>
    <row r="181" ht="24.0" customHeight="1">
      <c r="A181" s="1"/>
      <c r="B181" s="126"/>
      <c r="C181" s="94"/>
      <c r="D181" s="1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"/>
    </row>
    <row r="182" ht="24.0" customHeight="1">
      <c r="A182" s="1"/>
      <c r="B182" s="126"/>
      <c r="C182" s="94"/>
      <c r="D182" s="1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"/>
    </row>
    <row r="183" ht="24.0" customHeight="1">
      <c r="A183" s="1"/>
      <c r="B183" s="126"/>
      <c r="C183" s="94"/>
      <c r="D183" s="1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"/>
    </row>
    <row r="184" ht="24.0" customHeight="1">
      <c r="A184" s="1"/>
      <c r="B184" s="126"/>
      <c r="C184" s="94"/>
      <c r="D184" s="1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"/>
    </row>
    <row r="185" ht="24.0" customHeight="1">
      <c r="A185" s="1"/>
      <c r="B185" s="126"/>
      <c r="C185" s="94"/>
      <c r="D185" s="1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"/>
    </row>
    <row r="186" ht="24.0" customHeight="1">
      <c r="A186" s="1"/>
      <c r="B186" s="126"/>
      <c r="C186" s="94"/>
      <c r="D186" s="1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"/>
    </row>
    <row r="187" ht="24.0" customHeight="1">
      <c r="A187" s="1"/>
      <c r="B187" s="126"/>
      <c r="C187" s="94"/>
      <c r="D187" s="1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"/>
    </row>
    <row r="188" ht="24.0" customHeight="1">
      <c r="A188" s="1"/>
      <c r="B188" s="126"/>
      <c r="C188" s="94"/>
      <c r="D188" s="1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"/>
    </row>
    <row r="189" ht="24.0" customHeight="1">
      <c r="A189" s="1"/>
      <c r="B189" s="126"/>
      <c r="C189" s="94"/>
      <c r="D189" s="1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"/>
    </row>
    <row r="190" ht="24.0" customHeight="1">
      <c r="A190" s="1"/>
      <c r="B190" s="126"/>
      <c r="C190" s="94"/>
      <c r="D190" s="1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"/>
    </row>
    <row r="191" ht="24.0" customHeight="1">
      <c r="A191" s="1"/>
      <c r="B191" s="126"/>
      <c r="C191" s="94"/>
      <c r="D191" s="1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"/>
    </row>
    <row r="192" ht="24.0" customHeight="1">
      <c r="A192" s="1"/>
      <c r="B192" s="126"/>
      <c r="C192" s="94"/>
      <c r="D192" s="1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"/>
    </row>
    <row r="193" ht="24.0" customHeight="1">
      <c r="A193" s="1"/>
      <c r="B193" s="126"/>
      <c r="C193" s="94"/>
      <c r="D193" s="1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"/>
    </row>
    <row r="194" ht="24.0" customHeight="1">
      <c r="A194" s="1"/>
      <c r="B194" s="126"/>
      <c r="C194" s="94"/>
      <c r="D194" s="1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"/>
    </row>
    <row r="195" ht="24.0" customHeight="1">
      <c r="A195" s="1"/>
      <c r="B195" s="126"/>
      <c r="C195" s="94"/>
      <c r="D195" s="1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"/>
    </row>
    <row r="196" ht="24.0" customHeight="1">
      <c r="A196" s="1"/>
      <c r="B196" s="126"/>
      <c r="C196" s="94"/>
      <c r="D196" s="1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"/>
    </row>
    <row r="197" ht="24.0" customHeight="1">
      <c r="A197" s="1"/>
      <c r="B197" s="126"/>
      <c r="C197" s="94"/>
      <c r="D197" s="1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"/>
    </row>
    <row r="198" ht="24.0" customHeight="1">
      <c r="A198" s="1"/>
      <c r="B198" s="126"/>
      <c r="C198" s="94"/>
      <c r="D198" s="1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"/>
    </row>
    <row r="199" ht="24.0" customHeight="1">
      <c r="A199" s="1"/>
      <c r="B199" s="126"/>
      <c r="C199" s="94"/>
      <c r="D199" s="1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"/>
    </row>
    <row r="200" ht="24.0" customHeight="1">
      <c r="A200" s="1"/>
      <c r="B200" s="126"/>
      <c r="C200" s="94"/>
      <c r="D200" s="1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"/>
    </row>
    <row r="201" ht="24.0" customHeight="1">
      <c r="A201" s="1"/>
      <c r="B201" s="126"/>
      <c r="C201" s="94"/>
      <c r="D201" s="1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"/>
    </row>
    <row r="202" ht="24.0" customHeight="1">
      <c r="A202" s="1"/>
      <c r="B202" s="126"/>
      <c r="C202" s="94"/>
      <c r="D202" s="1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"/>
    </row>
    <row r="203" ht="24.0" customHeight="1">
      <c r="A203" s="1"/>
      <c r="B203" s="126"/>
      <c r="C203" s="94"/>
      <c r="D203" s="1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"/>
    </row>
    <row r="204" ht="24.0" customHeight="1">
      <c r="A204" s="1"/>
      <c r="B204" s="126"/>
      <c r="C204" s="94"/>
      <c r="D204" s="1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"/>
    </row>
    <row r="205" ht="24.0" customHeight="1">
      <c r="A205" s="1"/>
      <c r="B205" s="126"/>
      <c r="C205" s="94"/>
      <c r="D205" s="1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"/>
    </row>
    <row r="206" ht="24.0" customHeight="1">
      <c r="A206" s="1"/>
      <c r="B206" s="126"/>
      <c r="C206" s="94"/>
      <c r="D206" s="1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"/>
    </row>
    <row r="207" ht="24.0" customHeight="1">
      <c r="A207" s="1"/>
      <c r="B207" s="126"/>
      <c r="C207" s="94"/>
      <c r="D207" s="1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"/>
    </row>
    <row r="208" ht="24.0" customHeight="1">
      <c r="A208" s="1"/>
      <c r="B208" s="126"/>
      <c r="C208" s="94"/>
      <c r="D208" s="1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"/>
    </row>
    <row r="209" ht="24.0" customHeight="1">
      <c r="A209" s="1"/>
      <c r="B209" s="126"/>
      <c r="C209" s="94"/>
      <c r="D209" s="1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"/>
    </row>
    <row r="210" ht="24.0" customHeight="1">
      <c r="A210" s="1"/>
      <c r="B210" s="126"/>
      <c r="C210" s="94"/>
      <c r="D210" s="1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"/>
    </row>
    <row r="211" ht="24.0" customHeight="1">
      <c r="A211" s="1"/>
      <c r="B211" s="126"/>
      <c r="C211" s="94"/>
      <c r="D211" s="1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"/>
    </row>
    <row r="212" ht="24.0" customHeight="1">
      <c r="A212" s="1"/>
      <c r="B212" s="126"/>
      <c r="C212" s="94"/>
      <c r="D212" s="1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"/>
    </row>
    <row r="213" ht="24.0" customHeight="1">
      <c r="A213" s="1"/>
      <c r="B213" s="126"/>
      <c r="C213" s="94"/>
      <c r="D213" s="1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"/>
    </row>
    <row r="214" ht="24.0" customHeight="1">
      <c r="A214" s="1"/>
      <c r="B214" s="126"/>
      <c r="C214" s="94"/>
      <c r="D214" s="1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"/>
    </row>
    <row r="215" ht="24.0" customHeight="1">
      <c r="A215" s="1"/>
      <c r="B215" s="126"/>
      <c r="C215" s="94"/>
      <c r="D215" s="1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"/>
    </row>
    <row r="216" ht="24.0" customHeight="1">
      <c r="A216" s="1"/>
      <c r="B216" s="126"/>
      <c r="C216" s="94"/>
      <c r="D216" s="1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"/>
    </row>
    <row r="217" ht="24.0" customHeight="1">
      <c r="A217" s="1"/>
      <c r="B217" s="126"/>
      <c r="C217" s="94"/>
      <c r="D217" s="1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"/>
    </row>
    <row r="218" ht="24.0" customHeight="1">
      <c r="A218" s="1"/>
      <c r="B218" s="126"/>
      <c r="C218" s="94"/>
      <c r="D218" s="1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"/>
    </row>
    <row r="219" ht="24.0" customHeight="1">
      <c r="A219" s="1"/>
      <c r="B219" s="126"/>
      <c r="C219" s="94"/>
      <c r="D219" s="1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"/>
    </row>
    <row r="220" ht="24.0" customHeight="1">
      <c r="A220" s="1"/>
      <c r="B220" s="126"/>
      <c r="C220" s="94"/>
      <c r="D220" s="1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"/>
    </row>
    <row r="221" ht="24.0" customHeight="1">
      <c r="A221" s="1"/>
      <c r="B221" s="126"/>
      <c r="C221" s="94"/>
      <c r="D221" s="1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"/>
    </row>
    <row r="222" ht="24.0" customHeight="1">
      <c r="A222" s="1"/>
      <c r="B222" s="126"/>
      <c r="C222" s="94"/>
      <c r="D222" s="1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"/>
    </row>
    <row r="223" ht="24.0" customHeight="1">
      <c r="A223" s="1"/>
      <c r="B223" s="126"/>
      <c r="C223" s="94"/>
      <c r="D223" s="1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"/>
    </row>
    <row r="224" ht="24.0" customHeight="1">
      <c r="A224" s="1"/>
      <c r="B224" s="126"/>
      <c r="C224" s="94"/>
      <c r="D224" s="1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"/>
    </row>
    <row r="225" ht="24.0" customHeight="1">
      <c r="A225" s="1"/>
      <c r="B225" s="126"/>
      <c r="C225" s="94"/>
      <c r="D225" s="1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"/>
    </row>
    <row r="226" ht="24.0" customHeight="1">
      <c r="A226" s="1"/>
      <c r="B226" s="126"/>
      <c r="C226" s="94"/>
      <c r="D226" s="1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"/>
    </row>
    <row r="227" ht="24.0" customHeight="1">
      <c r="A227" s="1"/>
      <c r="B227" s="126"/>
      <c r="C227" s="94"/>
      <c r="D227" s="1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"/>
    </row>
    <row r="228" ht="24.0" customHeight="1">
      <c r="A228" s="1"/>
      <c r="B228" s="126"/>
      <c r="C228" s="94"/>
      <c r="D228" s="1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"/>
    </row>
    <row r="229" ht="24.0" customHeight="1">
      <c r="A229" s="1"/>
      <c r="B229" s="126"/>
      <c r="C229" s="94"/>
      <c r="D229" s="1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"/>
    </row>
    <row r="230" ht="24.0" customHeight="1">
      <c r="A230" s="1"/>
      <c r="B230" s="126"/>
      <c r="C230" s="94"/>
      <c r="D230" s="1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"/>
    </row>
    <row r="231" ht="24.0" customHeight="1">
      <c r="A231" s="1"/>
      <c r="B231" s="126"/>
      <c r="C231" s="94"/>
      <c r="D231" s="1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"/>
    </row>
    <row r="232" ht="24.0" customHeight="1">
      <c r="A232" s="1"/>
      <c r="B232" s="126"/>
      <c r="C232" s="94"/>
      <c r="D232" s="1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"/>
    </row>
    <row r="233" ht="24.0" customHeight="1">
      <c r="A233" s="1"/>
      <c r="B233" s="126"/>
      <c r="C233" s="94"/>
      <c r="D233" s="1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"/>
    </row>
    <row r="234" ht="24.0" customHeight="1">
      <c r="A234" s="1"/>
      <c r="B234" s="126"/>
      <c r="C234" s="94"/>
      <c r="D234" s="1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"/>
    </row>
    <row r="235" ht="24.0" customHeight="1">
      <c r="A235" s="1"/>
      <c r="B235" s="126"/>
      <c r="C235" s="94"/>
      <c r="D235" s="1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"/>
    </row>
    <row r="236" ht="24.0" customHeight="1">
      <c r="A236" s="1"/>
      <c r="B236" s="126"/>
      <c r="C236" s="94"/>
      <c r="D236" s="1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"/>
    </row>
    <row r="237" ht="24.0" customHeight="1">
      <c r="A237" s="1"/>
      <c r="B237" s="126"/>
      <c r="C237" s="94"/>
      <c r="D237" s="1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"/>
    </row>
    <row r="238" ht="24.0" customHeight="1">
      <c r="A238" s="1"/>
      <c r="B238" s="126"/>
      <c r="C238" s="94"/>
      <c r="D238" s="1"/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"/>
    </row>
    <row r="239" ht="24.0" customHeight="1">
      <c r="A239" s="1"/>
      <c r="B239" s="126"/>
      <c r="C239" s="94"/>
      <c r="D239" s="1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"/>
    </row>
    <row r="240" ht="24.0" customHeight="1">
      <c r="A240" s="1"/>
      <c r="B240" s="126"/>
      <c r="C240" s="94"/>
      <c r="D240" s="1"/>
      <c r="E240" s="125"/>
      <c r="F240" s="125"/>
      <c r="G240" s="125"/>
      <c r="H240" s="125"/>
      <c r="I240" s="125"/>
      <c r="J240" s="125"/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/>
      <c r="AJ240" s="1"/>
    </row>
    <row r="241" ht="24.0" customHeight="1">
      <c r="A241" s="1"/>
      <c r="B241" s="126"/>
      <c r="C241" s="94"/>
      <c r="D241" s="1"/>
      <c r="E241" s="125"/>
      <c r="F241" s="125"/>
      <c r="G241" s="125"/>
      <c r="H241" s="125"/>
      <c r="I241" s="125"/>
      <c r="J241" s="125"/>
      <c r="K241" s="125"/>
      <c r="L241" s="125"/>
      <c r="M241" s="125"/>
      <c r="N241" s="125"/>
      <c r="O241" s="125"/>
      <c r="P241" s="125"/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  <c r="AJ241" s="1"/>
    </row>
    <row r="242" ht="24.0" customHeight="1">
      <c r="A242" s="1"/>
      <c r="B242" s="126"/>
      <c r="C242" s="94"/>
      <c r="D242" s="1"/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"/>
    </row>
    <row r="243" ht="24.0" customHeight="1">
      <c r="A243" s="1"/>
      <c r="B243" s="126"/>
      <c r="C243" s="94"/>
      <c r="D243" s="1"/>
      <c r="E243" s="125"/>
      <c r="F243" s="125"/>
      <c r="G243" s="125"/>
      <c r="H243" s="125"/>
      <c r="I243" s="125"/>
      <c r="J243" s="125"/>
      <c r="K243" s="125"/>
      <c r="L243" s="125"/>
      <c r="M243" s="125"/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  <c r="AJ243" s="1"/>
    </row>
    <row r="244" ht="24.0" customHeight="1">
      <c r="A244" s="1"/>
      <c r="B244" s="126"/>
      <c r="C244" s="94"/>
      <c r="D244" s="1"/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"/>
    </row>
    <row r="245" ht="24.0" customHeight="1">
      <c r="A245" s="1"/>
      <c r="B245" s="126"/>
      <c r="C245" s="94"/>
      <c r="D245" s="1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"/>
    </row>
    <row r="246" ht="24.0" customHeight="1">
      <c r="A246" s="1"/>
      <c r="B246" s="126"/>
      <c r="C246" s="94"/>
      <c r="D246" s="1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"/>
    </row>
    <row r="247" ht="24.0" customHeight="1">
      <c r="A247" s="1"/>
      <c r="B247" s="126"/>
      <c r="C247" s="94"/>
      <c r="D247" s="1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"/>
    </row>
    <row r="248" ht="24.0" customHeight="1">
      <c r="A248" s="1"/>
      <c r="B248" s="126"/>
      <c r="C248" s="94"/>
      <c r="D248" s="1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"/>
    </row>
    <row r="249" ht="24.0" customHeight="1">
      <c r="A249" s="1"/>
      <c r="B249" s="126"/>
      <c r="C249" s="94"/>
      <c r="D249" s="1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125"/>
      <c r="P249" s="125"/>
      <c r="Q249" s="125"/>
      <c r="R249" s="125"/>
      <c r="S249" s="125"/>
      <c r="T249" s="125"/>
      <c r="U249" s="125"/>
      <c r="V249" s="125"/>
      <c r="W249" s="125"/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"/>
    </row>
    <row r="250" ht="24.0" customHeight="1">
      <c r="A250" s="1"/>
      <c r="B250" s="126"/>
      <c r="C250" s="94"/>
      <c r="D250" s="1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"/>
    </row>
    <row r="251" ht="24.0" customHeight="1">
      <c r="A251" s="1"/>
      <c r="B251" s="126"/>
      <c r="C251" s="94"/>
      <c r="D251" s="1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"/>
    </row>
    <row r="252" ht="24.0" customHeight="1">
      <c r="A252" s="1"/>
      <c r="B252" s="126"/>
      <c r="C252" s="94"/>
      <c r="D252" s="1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"/>
    </row>
    <row r="253" ht="24.0" customHeight="1">
      <c r="A253" s="1"/>
      <c r="B253" s="126"/>
      <c r="C253" s="94"/>
      <c r="D253" s="1"/>
      <c r="E253" s="125"/>
      <c r="F253" s="125"/>
      <c r="G253" s="125"/>
      <c r="H253" s="125"/>
      <c r="I253" s="125"/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"/>
    </row>
    <row r="254" ht="24.0" customHeight="1">
      <c r="A254" s="1"/>
      <c r="B254" s="126"/>
      <c r="C254" s="94"/>
      <c r="D254" s="1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"/>
    </row>
    <row r="255" ht="24.0" customHeight="1">
      <c r="A255" s="1"/>
      <c r="B255" s="126"/>
      <c r="C255" s="94"/>
      <c r="D255" s="1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"/>
    </row>
    <row r="256" ht="24.0" customHeight="1">
      <c r="A256" s="1"/>
      <c r="B256" s="126"/>
      <c r="C256" s="94"/>
      <c r="D256" s="1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125"/>
      <c r="AC256" s="125"/>
      <c r="AD256" s="125"/>
      <c r="AE256" s="125"/>
      <c r="AF256" s="125"/>
      <c r="AG256" s="125"/>
      <c r="AH256" s="125"/>
      <c r="AI256" s="125"/>
      <c r="AJ256" s="1"/>
    </row>
    <row r="257" ht="24.0" customHeight="1">
      <c r="A257" s="1"/>
      <c r="B257" s="126"/>
      <c r="C257" s="94"/>
      <c r="D257" s="1"/>
      <c r="E257" s="125"/>
      <c r="F257" s="125"/>
      <c r="G257" s="125"/>
      <c r="H257" s="125"/>
      <c r="I257" s="125"/>
      <c r="J257" s="125"/>
      <c r="K257" s="125"/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/>
      <c r="Z257" s="125"/>
      <c r="AA257" s="125"/>
      <c r="AB257" s="125"/>
      <c r="AC257" s="125"/>
      <c r="AD257" s="125"/>
      <c r="AE257" s="125"/>
      <c r="AF257" s="125"/>
      <c r="AG257" s="125"/>
      <c r="AH257" s="125"/>
      <c r="AI257" s="125"/>
      <c r="AJ257" s="1"/>
    </row>
    <row r="258" ht="24.0" customHeight="1">
      <c r="A258" s="1"/>
      <c r="B258" s="126"/>
      <c r="C258" s="94"/>
      <c r="D258" s="1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/>
      <c r="AI258" s="125"/>
      <c r="AJ258" s="1"/>
    </row>
    <row r="259" ht="24.0" customHeight="1">
      <c r="A259" s="1"/>
      <c r="B259" s="126"/>
      <c r="C259" s="94"/>
      <c r="D259" s="1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"/>
    </row>
    <row r="260" ht="24.0" customHeight="1">
      <c r="A260" s="1"/>
      <c r="B260" s="126"/>
      <c r="C260" s="94"/>
      <c r="D260" s="1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"/>
    </row>
    <row r="261" ht="24.0" customHeight="1">
      <c r="A261" s="1"/>
      <c r="B261" s="126"/>
      <c r="C261" s="94"/>
      <c r="D261" s="1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  <c r="AJ261" s="1"/>
    </row>
    <row r="262" ht="24.0" customHeight="1">
      <c r="A262" s="1"/>
      <c r="B262" s="126"/>
      <c r="C262" s="94"/>
      <c r="D262" s="1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/>
      <c r="AG262" s="125"/>
      <c r="AH262" s="125"/>
      <c r="AI262" s="125"/>
      <c r="AJ262" s="1"/>
    </row>
    <row r="263" ht="24.0" customHeight="1">
      <c r="A263" s="1"/>
      <c r="B263" s="126"/>
      <c r="C263" s="94"/>
      <c r="D263" s="1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/>
      <c r="AC263" s="125"/>
      <c r="AD263" s="125"/>
      <c r="AE263" s="125"/>
      <c r="AF263" s="125"/>
      <c r="AG263" s="125"/>
      <c r="AH263" s="125"/>
      <c r="AI263" s="125"/>
      <c r="AJ263" s="1"/>
    </row>
    <row r="264" ht="24.0" customHeight="1">
      <c r="A264" s="1"/>
      <c r="B264" s="126"/>
      <c r="C264" s="94"/>
      <c r="D264" s="1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  <c r="AJ264" s="1"/>
    </row>
    <row r="265" ht="24.0" customHeight="1">
      <c r="A265" s="1"/>
      <c r="B265" s="126"/>
      <c r="C265" s="94"/>
      <c r="D265" s="1"/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/>
      <c r="U265" s="125"/>
      <c r="V265" s="125"/>
      <c r="W265" s="125"/>
      <c r="X265" s="125"/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/>
      <c r="AI265" s="125"/>
      <c r="AJ265" s="1"/>
    </row>
    <row r="266" ht="24.0" customHeight="1">
      <c r="A266" s="1"/>
      <c r="B266" s="126"/>
      <c r="C266" s="94"/>
      <c r="D266" s="1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  <c r="AJ266" s="1"/>
    </row>
    <row r="267" ht="24.0" customHeight="1">
      <c r="A267" s="1"/>
      <c r="B267" s="126"/>
      <c r="C267" s="94"/>
      <c r="D267" s="1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  <c r="AJ267" s="1"/>
    </row>
    <row r="268" ht="24.0" customHeight="1">
      <c r="A268" s="1"/>
      <c r="B268" s="126"/>
      <c r="C268" s="94"/>
      <c r="D268" s="1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/>
      <c r="AD268" s="125"/>
      <c r="AE268" s="125"/>
      <c r="AF268" s="125"/>
      <c r="AG268" s="125"/>
      <c r="AH268" s="125"/>
      <c r="AI268" s="125"/>
      <c r="AJ268" s="1"/>
    </row>
    <row r="269" ht="24.0" customHeight="1">
      <c r="A269" s="1"/>
      <c r="B269" s="126"/>
      <c r="C269" s="94"/>
      <c r="D269" s="1"/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  <c r="AJ269" s="1"/>
    </row>
    <row r="270" ht="24.0" customHeight="1">
      <c r="A270" s="1"/>
      <c r="B270" s="126"/>
      <c r="C270" s="94"/>
      <c r="D270" s="1"/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  <c r="AA270" s="125"/>
      <c r="AB270" s="125"/>
      <c r="AC270" s="125"/>
      <c r="AD270" s="125"/>
      <c r="AE270" s="125"/>
      <c r="AF270" s="125"/>
      <c r="AG270" s="125"/>
      <c r="AH270" s="125"/>
      <c r="AI270" s="125"/>
      <c r="AJ270" s="1"/>
    </row>
    <row r="271" ht="24.0" customHeight="1">
      <c r="A271" s="1"/>
      <c r="B271" s="126"/>
      <c r="C271" s="94"/>
      <c r="D271" s="1"/>
      <c r="E271" s="125"/>
      <c r="F271" s="125"/>
      <c r="G271" s="125"/>
      <c r="H271" s="125"/>
      <c r="I271" s="125"/>
      <c r="J271" s="125"/>
      <c r="K271" s="125"/>
      <c r="L271" s="125"/>
      <c r="M271" s="125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  <c r="AA271" s="125"/>
      <c r="AB271" s="125"/>
      <c r="AC271" s="125"/>
      <c r="AD271" s="125"/>
      <c r="AE271" s="125"/>
      <c r="AF271" s="125"/>
      <c r="AG271" s="125"/>
      <c r="AH271" s="125"/>
      <c r="AI271" s="125"/>
      <c r="AJ271" s="1"/>
    </row>
    <row r="272" ht="24.0" customHeight="1">
      <c r="A272" s="1"/>
      <c r="B272" s="126"/>
      <c r="C272" s="94"/>
      <c r="D272" s="1"/>
      <c r="E272" s="125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"/>
    </row>
    <row r="273" ht="24.0" customHeight="1">
      <c r="A273" s="1"/>
      <c r="B273" s="126"/>
      <c r="C273" s="94"/>
      <c r="D273" s="1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"/>
    </row>
    <row r="274" ht="24.0" customHeight="1">
      <c r="A274" s="1"/>
      <c r="B274" s="126"/>
      <c r="C274" s="94"/>
      <c r="D274" s="1"/>
      <c r="E274" s="125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"/>
    </row>
    <row r="275" ht="24.0" customHeight="1">
      <c r="A275" s="1"/>
      <c r="B275" s="126"/>
      <c r="C275" s="94"/>
      <c r="D275" s="1"/>
      <c r="E275" s="125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"/>
    </row>
    <row r="276" ht="24.0" customHeight="1">
      <c r="A276" s="1"/>
      <c r="B276" s="126"/>
      <c r="C276" s="94"/>
      <c r="D276" s="1"/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"/>
    </row>
    <row r="277" ht="24.0" customHeight="1">
      <c r="A277" s="1"/>
      <c r="B277" s="126"/>
      <c r="C277" s="94"/>
      <c r="D277" s="1"/>
      <c r="E277" s="125"/>
      <c r="F277" s="125"/>
      <c r="G277" s="125"/>
      <c r="H277" s="125"/>
      <c r="I277" s="125"/>
      <c r="J277" s="125"/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  <c r="AA277" s="125"/>
      <c r="AB277" s="125"/>
      <c r="AC277" s="125"/>
      <c r="AD277" s="125"/>
      <c r="AE277" s="125"/>
      <c r="AF277" s="125"/>
      <c r="AG277" s="125"/>
      <c r="AH277" s="125"/>
      <c r="AI277" s="125"/>
      <c r="AJ277" s="1"/>
    </row>
    <row r="278" ht="24.0" customHeight="1">
      <c r="A278" s="1"/>
      <c r="B278" s="126"/>
      <c r="C278" s="94"/>
      <c r="D278" s="1"/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"/>
    </row>
    <row r="279" ht="24.0" customHeight="1">
      <c r="A279" s="1"/>
      <c r="B279" s="126"/>
      <c r="C279" s="94"/>
      <c r="D279" s="1"/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  <c r="AJ279" s="1"/>
    </row>
    <row r="280" ht="24.0" customHeight="1">
      <c r="A280" s="1"/>
      <c r="B280" s="126"/>
      <c r="C280" s="94"/>
      <c r="D280" s="1"/>
      <c r="E280" s="125"/>
      <c r="F280" s="125"/>
      <c r="G280" s="125"/>
      <c r="H280" s="125"/>
      <c r="I280" s="125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  <c r="AJ280" s="1"/>
    </row>
    <row r="281" ht="24.0" customHeight="1">
      <c r="A281" s="1"/>
      <c r="B281" s="126"/>
      <c r="C281" s="94"/>
      <c r="D281" s="1"/>
      <c r="E281" s="125"/>
      <c r="F281" s="125"/>
      <c r="G281" s="125"/>
      <c r="H281" s="125"/>
      <c r="I281" s="125"/>
      <c r="J281" s="125"/>
      <c r="K281" s="125"/>
      <c r="L281" s="125"/>
      <c r="M281" s="125"/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"/>
    </row>
    <row r="282" ht="24.0" customHeight="1">
      <c r="A282" s="1"/>
      <c r="B282" s="126"/>
      <c r="C282" s="94"/>
      <c r="D282" s="1"/>
      <c r="E282" s="125"/>
      <c r="F282" s="125"/>
      <c r="G282" s="125"/>
      <c r="H282" s="125"/>
      <c r="I282" s="125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"/>
    </row>
    <row r="283" ht="24.0" customHeight="1">
      <c r="A283" s="1"/>
      <c r="B283" s="126"/>
      <c r="C283" s="94"/>
      <c r="D283" s="1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"/>
    </row>
    <row r="284" ht="24.0" customHeight="1">
      <c r="A284" s="1"/>
      <c r="B284" s="126"/>
      <c r="C284" s="94"/>
      <c r="D284" s="1"/>
      <c r="E284" s="125"/>
      <c r="F284" s="125"/>
      <c r="G284" s="125"/>
      <c r="H284" s="125"/>
      <c r="I284" s="125"/>
      <c r="J284" s="125"/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  <c r="AA284" s="125"/>
      <c r="AB284" s="125"/>
      <c r="AC284" s="125"/>
      <c r="AD284" s="125"/>
      <c r="AE284" s="125"/>
      <c r="AF284" s="125"/>
      <c r="AG284" s="125"/>
      <c r="AH284" s="125"/>
      <c r="AI284" s="125"/>
      <c r="AJ284" s="1"/>
    </row>
    <row r="285" ht="24.0" customHeight="1">
      <c r="A285" s="1"/>
      <c r="B285" s="126"/>
      <c r="C285" s="94"/>
      <c r="D285" s="1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"/>
    </row>
    <row r="286" ht="24.0" customHeight="1">
      <c r="A286" s="1"/>
      <c r="B286" s="126"/>
      <c r="C286" s="94"/>
      <c r="D286" s="1"/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"/>
    </row>
    <row r="287" ht="24.0" customHeight="1">
      <c r="A287" s="1"/>
      <c r="B287" s="126"/>
      <c r="C287" s="94"/>
      <c r="D287" s="1"/>
      <c r="E287" s="125"/>
      <c r="F287" s="125"/>
      <c r="G287" s="125"/>
      <c r="H287" s="125"/>
      <c r="I287" s="125"/>
      <c r="J287" s="125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  <c r="AJ287" s="1"/>
    </row>
    <row r="288" ht="24.0" customHeight="1">
      <c r="A288" s="1"/>
      <c r="B288" s="126"/>
      <c r="C288" s="94"/>
      <c r="D288" s="1"/>
      <c r="E288" s="125"/>
      <c r="F288" s="125"/>
      <c r="G288" s="125"/>
      <c r="H288" s="125"/>
      <c r="I288" s="125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  <c r="AA288" s="125"/>
      <c r="AB288" s="125"/>
      <c r="AC288" s="125"/>
      <c r="AD288" s="125"/>
      <c r="AE288" s="125"/>
      <c r="AF288" s="125"/>
      <c r="AG288" s="125"/>
      <c r="AH288" s="125"/>
      <c r="AI288" s="125"/>
      <c r="AJ288" s="1"/>
    </row>
    <row r="289" ht="24.0" customHeight="1">
      <c r="A289" s="1"/>
      <c r="B289" s="126"/>
      <c r="C289" s="94"/>
      <c r="D289" s="1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"/>
    </row>
    <row r="290" ht="24.0" customHeight="1">
      <c r="A290" s="1"/>
      <c r="B290" s="126"/>
      <c r="C290" s="94"/>
      <c r="D290" s="1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"/>
    </row>
    <row r="291" ht="24.0" customHeight="1">
      <c r="A291" s="1"/>
      <c r="B291" s="126"/>
      <c r="C291" s="94"/>
      <c r="D291" s="1"/>
      <c r="E291" s="125"/>
      <c r="F291" s="125"/>
      <c r="G291" s="125"/>
      <c r="H291" s="125"/>
      <c r="I291" s="125"/>
      <c r="J291" s="125"/>
      <c r="K291" s="125"/>
      <c r="L291" s="125"/>
      <c r="M291" s="125"/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  <c r="AJ291" s="1"/>
    </row>
    <row r="292" ht="24.0" customHeight="1">
      <c r="A292" s="1"/>
      <c r="B292" s="126"/>
      <c r="C292" s="94"/>
      <c r="D292" s="1"/>
      <c r="E292" s="125"/>
      <c r="F292" s="125"/>
      <c r="G292" s="125"/>
      <c r="H292" s="125"/>
      <c r="I292" s="125"/>
      <c r="J292" s="125"/>
      <c r="K292" s="125"/>
      <c r="L292" s="125"/>
      <c r="M292" s="125"/>
      <c r="N292" s="125"/>
      <c r="O292" s="125"/>
      <c r="P292" s="125"/>
      <c r="Q292" s="125"/>
      <c r="R292" s="125"/>
      <c r="S292" s="125"/>
      <c r="T292" s="125"/>
      <c r="U292" s="125"/>
      <c r="V292" s="125"/>
      <c r="W292" s="125"/>
      <c r="X292" s="125"/>
      <c r="Y292" s="125"/>
      <c r="Z292" s="125"/>
      <c r="AA292" s="125"/>
      <c r="AB292" s="125"/>
      <c r="AC292" s="125"/>
      <c r="AD292" s="125"/>
      <c r="AE292" s="125"/>
      <c r="AF292" s="125"/>
      <c r="AG292" s="125"/>
      <c r="AH292" s="125"/>
      <c r="AI292" s="125"/>
      <c r="AJ292" s="1"/>
    </row>
    <row r="293" ht="24.0" customHeight="1">
      <c r="A293" s="1"/>
      <c r="B293" s="126"/>
      <c r="C293" s="94"/>
      <c r="D293" s="1"/>
      <c r="E293" s="125"/>
      <c r="F293" s="125"/>
      <c r="G293" s="125"/>
      <c r="H293" s="125"/>
      <c r="I293" s="125"/>
      <c r="J293" s="125"/>
      <c r="K293" s="125"/>
      <c r="L293" s="125"/>
      <c r="M293" s="125"/>
      <c r="N293" s="125"/>
      <c r="O293" s="125"/>
      <c r="P293" s="125"/>
      <c r="Q293" s="125"/>
      <c r="R293" s="125"/>
      <c r="S293" s="125"/>
      <c r="T293" s="125"/>
      <c r="U293" s="125"/>
      <c r="V293" s="125"/>
      <c r="W293" s="125"/>
      <c r="X293" s="125"/>
      <c r="Y293" s="125"/>
      <c r="Z293" s="125"/>
      <c r="AA293" s="125"/>
      <c r="AB293" s="125"/>
      <c r="AC293" s="125"/>
      <c r="AD293" s="125"/>
      <c r="AE293" s="125"/>
      <c r="AF293" s="125"/>
      <c r="AG293" s="125"/>
      <c r="AH293" s="125"/>
      <c r="AI293" s="125"/>
      <c r="AJ293" s="1"/>
    </row>
    <row r="294" ht="24.0" customHeight="1">
      <c r="A294" s="1"/>
      <c r="B294" s="126"/>
      <c r="C294" s="94"/>
      <c r="D294" s="1"/>
      <c r="E294" s="125"/>
      <c r="F294" s="125"/>
      <c r="G294" s="125"/>
      <c r="H294" s="125"/>
      <c r="I294" s="125"/>
      <c r="J294" s="125"/>
      <c r="K294" s="125"/>
      <c r="L294" s="125"/>
      <c r="M294" s="125"/>
      <c r="N294" s="125"/>
      <c r="O294" s="125"/>
      <c r="P294" s="125"/>
      <c r="Q294" s="125"/>
      <c r="R294" s="125"/>
      <c r="S294" s="125"/>
      <c r="T294" s="125"/>
      <c r="U294" s="125"/>
      <c r="V294" s="125"/>
      <c r="W294" s="125"/>
      <c r="X294" s="125"/>
      <c r="Y294" s="125"/>
      <c r="Z294" s="125"/>
      <c r="AA294" s="125"/>
      <c r="AB294" s="125"/>
      <c r="AC294" s="125"/>
      <c r="AD294" s="125"/>
      <c r="AE294" s="125"/>
      <c r="AF294" s="125"/>
      <c r="AG294" s="125"/>
      <c r="AH294" s="125"/>
      <c r="AI294" s="125"/>
      <c r="AJ294" s="1"/>
    </row>
    <row r="295" ht="24.0" customHeight="1">
      <c r="A295" s="1"/>
      <c r="B295" s="126"/>
      <c r="C295" s="94"/>
      <c r="D295" s="1"/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  <c r="AA295" s="125"/>
      <c r="AB295" s="125"/>
      <c r="AC295" s="125"/>
      <c r="AD295" s="125"/>
      <c r="AE295" s="125"/>
      <c r="AF295" s="125"/>
      <c r="AG295" s="125"/>
      <c r="AH295" s="125"/>
      <c r="AI295" s="125"/>
      <c r="AJ295" s="1"/>
    </row>
    <row r="296" ht="24.0" customHeight="1">
      <c r="A296" s="1"/>
      <c r="B296" s="126"/>
      <c r="C296" s="94"/>
      <c r="D296" s="1"/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  <c r="AA296" s="125"/>
      <c r="AB296" s="125"/>
      <c r="AC296" s="125"/>
      <c r="AD296" s="125"/>
      <c r="AE296" s="125"/>
      <c r="AF296" s="125"/>
      <c r="AG296" s="125"/>
      <c r="AH296" s="125"/>
      <c r="AI296" s="125"/>
      <c r="AJ296" s="1"/>
    </row>
    <row r="297" ht="24.0" customHeight="1">
      <c r="A297" s="1"/>
      <c r="B297" s="126"/>
      <c r="C297" s="94"/>
      <c r="D297" s="1"/>
      <c r="E297" s="125"/>
      <c r="F297" s="125"/>
      <c r="G297" s="125"/>
      <c r="H297" s="125"/>
      <c r="I297" s="125"/>
      <c r="J297" s="125"/>
      <c r="K297" s="125"/>
      <c r="L297" s="125"/>
      <c r="M297" s="125"/>
      <c r="N297" s="125"/>
      <c r="O297" s="125"/>
      <c r="P297" s="125"/>
      <c r="Q297" s="125"/>
      <c r="R297" s="125"/>
      <c r="S297" s="125"/>
      <c r="T297" s="125"/>
      <c r="U297" s="125"/>
      <c r="V297" s="125"/>
      <c r="W297" s="125"/>
      <c r="X297" s="125"/>
      <c r="Y297" s="125"/>
      <c r="Z297" s="125"/>
      <c r="AA297" s="125"/>
      <c r="AB297" s="125"/>
      <c r="AC297" s="125"/>
      <c r="AD297" s="125"/>
      <c r="AE297" s="125"/>
      <c r="AF297" s="125"/>
      <c r="AG297" s="125"/>
      <c r="AH297" s="125"/>
      <c r="AI297" s="125"/>
      <c r="AJ297" s="1"/>
    </row>
    <row r="298" ht="24.0" customHeight="1">
      <c r="A298" s="1"/>
      <c r="B298" s="126"/>
      <c r="C298" s="94"/>
      <c r="D298" s="1"/>
      <c r="E298" s="125"/>
      <c r="F298" s="125"/>
      <c r="G298" s="125"/>
      <c r="H298" s="125"/>
      <c r="I298" s="125"/>
      <c r="J298" s="125"/>
      <c r="K298" s="125"/>
      <c r="L298" s="125"/>
      <c r="M298" s="125"/>
      <c r="N298" s="125"/>
      <c r="O298" s="125"/>
      <c r="P298" s="125"/>
      <c r="Q298" s="125"/>
      <c r="R298" s="125"/>
      <c r="S298" s="125"/>
      <c r="T298" s="125"/>
      <c r="U298" s="125"/>
      <c r="V298" s="125"/>
      <c r="W298" s="125"/>
      <c r="X298" s="125"/>
      <c r="Y298" s="125"/>
      <c r="Z298" s="125"/>
      <c r="AA298" s="125"/>
      <c r="AB298" s="125"/>
      <c r="AC298" s="125"/>
      <c r="AD298" s="125"/>
      <c r="AE298" s="125"/>
      <c r="AF298" s="125"/>
      <c r="AG298" s="125"/>
      <c r="AH298" s="125"/>
      <c r="AI298" s="125"/>
      <c r="AJ298" s="1"/>
    </row>
    <row r="299" ht="24.0" customHeight="1">
      <c r="A299" s="1"/>
      <c r="B299" s="126"/>
      <c r="C299" s="94"/>
      <c r="D299" s="1"/>
      <c r="E299" s="125"/>
      <c r="F299" s="125"/>
      <c r="G299" s="125"/>
      <c r="H299" s="125"/>
      <c r="I299" s="125"/>
      <c r="J299" s="125"/>
      <c r="K299" s="125"/>
      <c r="L299" s="125"/>
      <c r="M299" s="125"/>
      <c r="N299" s="125"/>
      <c r="O299" s="125"/>
      <c r="P299" s="125"/>
      <c r="Q299" s="125"/>
      <c r="R299" s="125"/>
      <c r="S299" s="125"/>
      <c r="T299" s="125"/>
      <c r="U299" s="125"/>
      <c r="V299" s="125"/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  <c r="AJ299" s="1"/>
    </row>
    <row r="300" ht="24.0" customHeight="1">
      <c r="A300" s="1"/>
      <c r="B300" s="126"/>
      <c r="C300" s="94"/>
      <c r="D300" s="1"/>
      <c r="E300" s="125"/>
      <c r="F300" s="125"/>
      <c r="G300" s="125"/>
      <c r="H300" s="125"/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  <c r="AJ300" s="1"/>
    </row>
    <row r="301" ht="24.0" customHeight="1">
      <c r="A301" s="1"/>
      <c r="B301" s="126"/>
      <c r="C301" s="94"/>
      <c r="D301" s="1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"/>
    </row>
    <row r="302" ht="24.0" customHeight="1">
      <c r="A302" s="1"/>
      <c r="B302" s="126"/>
      <c r="C302" s="94"/>
      <c r="D302" s="1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"/>
    </row>
    <row r="303" ht="24.0" customHeight="1">
      <c r="A303" s="1"/>
      <c r="B303" s="126"/>
      <c r="C303" s="94"/>
      <c r="D303" s="1"/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"/>
    </row>
    <row r="304" ht="24.0" customHeight="1">
      <c r="A304" s="1"/>
      <c r="B304" s="126"/>
      <c r="C304" s="94"/>
      <c r="D304" s="1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"/>
    </row>
    <row r="305" ht="24.0" customHeight="1">
      <c r="A305" s="1"/>
      <c r="B305" s="126"/>
      <c r="C305" s="94"/>
      <c r="D305" s="1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  <c r="AA305" s="125"/>
      <c r="AB305" s="125"/>
      <c r="AC305" s="125"/>
      <c r="AD305" s="125"/>
      <c r="AE305" s="125"/>
      <c r="AF305" s="125"/>
      <c r="AG305" s="125"/>
      <c r="AH305" s="125"/>
      <c r="AI305" s="125"/>
      <c r="AJ305" s="1"/>
    </row>
    <row r="306" ht="24.0" customHeight="1">
      <c r="A306" s="1"/>
      <c r="B306" s="126"/>
      <c r="C306" s="94"/>
      <c r="D306" s="1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25"/>
      <c r="AH306" s="125"/>
      <c r="AI306" s="125"/>
      <c r="AJ306" s="1"/>
    </row>
    <row r="307" ht="24.0" customHeight="1">
      <c r="A307" s="1"/>
      <c r="B307" s="126"/>
      <c r="C307" s="94"/>
      <c r="D307" s="1"/>
      <c r="E307" s="125"/>
      <c r="F307" s="125"/>
      <c r="G307" s="125"/>
      <c r="H307" s="125"/>
      <c r="I307" s="125"/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  <c r="AJ307" s="1"/>
    </row>
    <row r="308" ht="24.0" customHeight="1">
      <c r="A308" s="1"/>
      <c r="B308" s="126"/>
      <c r="C308" s="94"/>
      <c r="D308" s="1"/>
      <c r="E308" s="125"/>
      <c r="F308" s="125"/>
      <c r="G308" s="125"/>
      <c r="H308" s="125"/>
      <c r="I308" s="125"/>
      <c r="J308" s="125"/>
      <c r="K308" s="125"/>
      <c r="L308" s="125"/>
      <c r="M308" s="125"/>
      <c r="N308" s="125"/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25"/>
      <c r="AH308" s="125"/>
      <c r="AI308" s="125"/>
      <c r="AJ308" s="1"/>
    </row>
    <row r="309" ht="24.0" customHeight="1">
      <c r="A309" s="1"/>
      <c r="B309" s="126"/>
      <c r="C309" s="94"/>
      <c r="D309" s="1"/>
      <c r="E309" s="125"/>
      <c r="F309" s="125"/>
      <c r="G309" s="125"/>
      <c r="H309" s="125"/>
      <c r="I309" s="125"/>
      <c r="J309" s="125"/>
      <c r="K309" s="125"/>
      <c r="L309" s="125"/>
      <c r="M309" s="125"/>
      <c r="N309" s="125"/>
      <c r="O309" s="125"/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/>
      <c r="AI309" s="125"/>
      <c r="AJ309" s="1"/>
    </row>
    <row r="310" ht="24.0" customHeight="1">
      <c r="A310" s="1"/>
      <c r="B310" s="126"/>
      <c r="C310" s="94"/>
      <c r="D310" s="1"/>
      <c r="E310" s="125"/>
      <c r="F310" s="125"/>
      <c r="G310" s="125"/>
      <c r="H310" s="125"/>
      <c r="I310" s="125"/>
      <c r="J310" s="125"/>
      <c r="K310" s="125"/>
      <c r="L310" s="125"/>
      <c r="M310" s="125"/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25"/>
      <c r="AH310" s="125"/>
      <c r="AI310" s="125"/>
      <c r="AJ310" s="1"/>
    </row>
    <row r="311" ht="24.0" customHeight="1">
      <c r="A311" s="1"/>
      <c r="B311" s="126"/>
      <c r="C311" s="94"/>
      <c r="D311" s="1"/>
      <c r="E311" s="125"/>
      <c r="F311" s="125"/>
      <c r="G311" s="125"/>
      <c r="H311" s="125"/>
      <c r="I311" s="125"/>
      <c r="J311" s="125"/>
      <c r="K311" s="125"/>
      <c r="L311" s="125"/>
      <c r="M311" s="125"/>
      <c r="N311" s="125"/>
      <c r="O311" s="125"/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/>
      <c r="AA311" s="125"/>
      <c r="AB311" s="125"/>
      <c r="AC311" s="125"/>
      <c r="AD311" s="125"/>
      <c r="AE311" s="125"/>
      <c r="AF311" s="125"/>
      <c r="AG311" s="125"/>
      <c r="AH311" s="125"/>
      <c r="AI311" s="125"/>
      <c r="AJ311" s="1"/>
    </row>
    <row r="312" ht="24.0" customHeight="1">
      <c r="A312" s="1"/>
      <c r="B312" s="126"/>
      <c r="C312" s="94"/>
      <c r="D312" s="1"/>
      <c r="E312" s="125"/>
      <c r="F312" s="125"/>
      <c r="G312" s="125"/>
      <c r="H312" s="125"/>
      <c r="I312" s="125"/>
      <c r="J312" s="125"/>
      <c r="K312" s="125"/>
      <c r="L312" s="125"/>
      <c r="M312" s="125"/>
      <c r="N312" s="125"/>
      <c r="O312" s="125"/>
      <c r="P312" s="125"/>
      <c r="Q312" s="125"/>
      <c r="R312" s="125"/>
      <c r="S312" s="125"/>
      <c r="T312" s="125"/>
      <c r="U312" s="125"/>
      <c r="V312" s="125"/>
      <c r="W312" s="125"/>
      <c r="X312" s="125"/>
      <c r="Y312" s="125"/>
      <c r="Z312" s="125"/>
      <c r="AA312" s="125"/>
      <c r="AB312" s="125"/>
      <c r="AC312" s="125"/>
      <c r="AD312" s="125"/>
      <c r="AE312" s="125"/>
      <c r="AF312" s="125"/>
      <c r="AG312" s="125"/>
      <c r="AH312" s="125"/>
      <c r="AI312" s="125"/>
      <c r="AJ312" s="1"/>
    </row>
    <row r="313" ht="24.0" customHeight="1">
      <c r="A313" s="1"/>
      <c r="B313" s="126"/>
      <c r="C313" s="94"/>
      <c r="D313" s="1"/>
      <c r="E313" s="125"/>
      <c r="F313" s="125"/>
      <c r="G313" s="125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/>
      <c r="R313" s="125"/>
      <c r="S313" s="125"/>
      <c r="T313" s="125"/>
      <c r="U313" s="125"/>
      <c r="V313" s="125"/>
      <c r="W313" s="125"/>
      <c r="X313" s="125"/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  <c r="AJ313" s="1"/>
    </row>
    <row r="314" ht="24.0" customHeight="1">
      <c r="A314" s="1"/>
      <c r="B314" s="126"/>
      <c r="C314" s="94"/>
      <c r="D314" s="1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  <c r="Z314" s="125"/>
      <c r="AA314" s="125"/>
      <c r="AB314" s="125"/>
      <c r="AC314" s="125"/>
      <c r="AD314" s="125"/>
      <c r="AE314" s="125"/>
      <c r="AF314" s="125"/>
      <c r="AG314" s="125"/>
      <c r="AH314" s="125"/>
      <c r="AI314" s="125"/>
      <c r="AJ314" s="1"/>
    </row>
    <row r="315" ht="24.0" customHeight="1">
      <c r="A315" s="1"/>
      <c r="B315" s="126"/>
      <c r="C315" s="94"/>
      <c r="D315" s="1"/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5"/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  <c r="AA315" s="125"/>
      <c r="AB315" s="125"/>
      <c r="AC315" s="125"/>
      <c r="AD315" s="125"/>
      <c r="AE315" s="125"/>
      <c r="AF315" s="125"/>
      <c r="AG315" s="125"/>
      <c r="AH315" s="125"/>
      <c r="AI315" s="125"/>
      <c r="AJ315" s="1"/>
    </row>
    <row r="316" ht="24.0" customHeight="1">
      <c r="A316" s="1"/>
      <c r="B316" s="126"/>
      <c r="C316" s="94"/>
      <c r="D316" s="1"/>
      <c r="E316" s="125"/>
      <c r="F316" s="125"/>
      <c r="G316" s="125"/>
      <c r="H316" s="125"/>
      <c r="I316" s="125"/>
      <c r="J316" s="125"/>
      <c r="K316" s="125"/>
      <c r="L316" s="125"/>
      <c r="M316" s="125"/>
      <c r="N316" s="125"/>
      <c r="O316" s="125"/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  <c r="AA316" s="125"/>
      <c r="AB316" s="125"/>
      <c r="AC316" s="125"/>
      <c r="AD316" s="125"/>
      <c r="AE316" s="125"/>
      <c r="AF316" s="125"/>
      <c r="AG316" s="125"/>
      <c r="AH316" s="125"/>
      <c r="AI316" s="125"/>
      <c r="AJ316" s="1"/>
    </row>
    <row r="317" ht="24.0" customHeight="1">
      <c r="A317" s="1"/>
      <c r="B317" s="126"/>
      <c r="C317" s="94"/>
      <c r="D317" s="1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O317" s="125"/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  <c r="Z317" s="125"/>
      <c r="AA317" s="125"/>
      <c r="AB317" s="125"/>
      <c r="AC317" s="125"/>
      <c r="AD317" s="125"/>
      <c r="AE317" s="125"/>
      <c r="AF317" s="125"/>
      <c r="AG317" s="125"/>
      <c r="AH317" s="125"/>
      <c r="AI317" s="125"/>
      <c r="AJ317" s="1"/>
    </row>
    <row r="318" ht="24.0" customHeight="1">
      <c r="A318" s="1"/>
      <c r="B318" s="126"/>
      <c r="C318" s="94"/>
      <c r="D318" s="1"/>
      <c r="E318" s="125"/>
      <c r="F318" s="125"/>
      <c r="G318" s="125"/>
      <c r="H318" s="125"/>
      <c r="I318" s="125"/>
      <c r="J318" s="125"/>
      <c r="K318" s="125"/>
      <c r="L318" s="125"/>
      <c r="M318" s="125"/>
      <c r="N318" s="125"/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  <c r="AH318" s="125"/>
      <c r="AI318" s="125"/>
      <c r="AJ318" s="1"/>
    </row>
    <row r="319" ht="24.0" customHeight="1">
      <c r="A319" s="1"/>
      <c r="B319" s="126"/>
      <c r="C319" s="94"/>
      <c r="D319" s="1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  <c r="AJ319" s="1"/>
    </row>
    <row r="320" ht="24.0" customHeight="1">
      <c r="A320" s="1"/>
      <c r="B320" s="126"/>
      <c r="C320" s="94"/>
      <c r="D320" s="1"/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"/>
    </row>
    <row r="321" ht="24.0" customHeight="1">
      <c r="A321" s="1"/>
      <c r="B321" s="126"/>
      <c r="C321" s="94"/>
      <c r="D321" s="1"/>
      <c r="E321" s="125"/>
      <c r="F321" s="125"/>
      <c r="G321" s="125"/>
      <c r="H321" s="125"/>
      <c r="I321" s="125"/>
      <c r="J321" s="125"/>
      <c r="K321" s="125"/>
      <c r="L321" s="125"/>
      <c r="M321" s="125"/>
      <c r="N321" s="125"/>
      <c r="O321" s="125"/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  <c r="Z321" s="125"/>
      <c r="AA321" s="125"/>
      <c r="AB321" s="125"/>
      <c r="AC321" s="125"/>
      <c r="AD321" s="125"/>
      <c r="AE321" s="125"/>
      <c r="AF321" s="125"/>
      <c r="AG321" s="125"/>
      <c r="AH321" s="125"/>
      <c r="AI321" s="125"/>
      <c r="AJ321" s="1"/>
    </row>
    <row r="322" ht="24.0" customHeight="1">
      <c r="A322" s="1"/>
      <c r="B322" s="126"/>
      <c r="C322" s="94"/>
      <c r="D322" s="1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125"/>
      <c r="AH322" s="125"/>
      <c r="AI322" s="125"/>
      <c r="AJ322" s="1"/>
    </row>
    <row r="323" ht="24.0" customHeight="1">
      <c r="A323" s="1"/>
      <c r="B323" s="126"/>
      <c r="C323" s="94"/>
      <c r="D323" s="1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125"/>
      <c r="AH323" s="125"/>
      <c r="AI323" s="125"/>
      <c r="AJ323" s="1"/>
    </row>
    <row r="324" ht="24.0" customHeight="1">
      <c r="A324" s="1"/>
      <c r="B324" s="126"/>
      <c r="C324" s="94"/>
      <c r="D324" s="1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O324" s="125"/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  <c r="AA324" s="125"/>
      <c r="AB324" s="125"/>
      <c r="AC324" s="125"/>
      <c r="AD324" s="125"/>
      <c r="AE324" s="125"/>
      <c r="AF324" s="125"/>
      <c r="AG324" s="125"/>
      <c r="AH324" s="125"/>
      <c r="AI324" s="125"/>
      <c r="AJ324" s="1"/>
    </row>
    <row r="325" ht="24.0" customHeight="1">
      <c r="A325" s="1"/>
      <c r="B325" s="126"/>
      <c r="C325" s="94"/>
      <c r="D325" s="1"/>
      <c r="E325" s="125"/>
      <c r="F325" s="125"/>
      <c r="G325" s="125"/>
      <c r="H325" s="125"/>
      <c r="I325" s="125"/>
      <c r="J325" s="125"/>
      <c r="K325" s="125"/>
      <c r="L325" s="125"/>
      <c r="M325" s="125"/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/>
      <c r="AE325" s="125"/>
      <c r="AF325" s="125"/>
      <c r="AG325" s="125"/>
      <c r="AH325" s="125"/>
      <c r="AI325" s="125"/>
      <c r="AJ325" s="1"/>
    </row>
    <row r="326" ht="24.0" customHeight="1">
      <c r="A326" s="1"/>
      <c r="B326" s="126"/>
      <c r="C326" s="94"/>
      <c r="D326" s="1"/>
      <c r="E326" s="125"/>
      <c r="F326" s="125"/>
      <c r="G326" s="125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  <c r="AA326" s="125"/>
      <c r="AB326" s="125"/>
      <c r="AC326" s="125"/>
      <c r="AD326" s="125"/>
      <c r="AE326" s="125"/>
      <c r="AF326" s="125"/>
      <c r="AG326" s="125"/>
      <c r="AH326" s="125"/>
      <c r="AI326" s="125"/>
      <c r="AJ326" s="1"/>
    </row>
    <row r="327" ht="24.0" customHeight="1">
      <c r="A327" s="1"/>
      <c r="B327" s="126"/>
      <c r="C327" s="94"/>
      <c r="D327" s="1"/>
      <c r="E327" s="125"/>
      <c r="F327" s="125"/>
      <c r="G327" s="125"/>
      <c r="H327" s="125"/>
      <c r="I327" s="125"/>
      <c r="J327" s="125"/>
      <c r="K327" s="125"/>
      <c r="L327" s="125"/>
      <c r="M327" s="125"/>
      <c r="N327" s="125"/>
      <c r="O327" s="125"/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  <c r="AJ327" s="1"/>
    </row>
    <row r="328" ht="24.0" customHeight="1">
      <c r="A328" s="1"/>
      <c r="B328" s="126"/>
      <c r="C328" s="94"/>
      <c r="D328" s="1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"/>
    </row>
    <row r="329" ht="24.0" customHeight="1">
      <c r="A329" s="1"/>
      <c r="B329" s="126"/>
      <c r="C329" s="94"/>
      <c r="D329" s="1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"/>
    </row>
    <row r="330" ht="24.0" customHeight="1">
      <c r="A330" s="1"/>
      <c r="B330" s="126"/>
      <c r="C330" s="94"/>
      <c r="D330" s="1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"/>
    </row>
    <row r="331" ht="24.0" customHeight="1">
      <c r="A331" s="1"/>
      <c r="B331" s="126"/>
      <c r="C331" s="94"/>
      <c r="D331" s="1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"/>
    </row>
    <row r="332" ht="24.0" customHeight="1">
      <c r="A332" s="1"/>
      <c r="B332" s="126"/>
      <c r="C332" s="94"/>
      <c r="D332" s="1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"/>
    </row>
    <row r="333" ht="24.0" customHeight="1">
      <c r="A333" s="1"/>
      <c r="B333" s="126"/>
      <c r="C333" s="94"/>
      <c r="D333" s="1"/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"/>
    </row>
    <row r="334" ht="24.0" customHeight="1">
      <c r="A334" s="1"/>
      <c r="B334" s="126"/>
      <c r="C334" s="94"/>
      <c r="D334" s="1"/>
      <c r="E334" s="125"/>
      <c r="F334" s="125"/>
      <c r="G334" s="125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"/>
    </row>
    <row r="335" ht="24.0" customHeight="1">
      <c r="A335" s="1"/>
      <c r="B335" s="126"/>
      <c r="C335" s="94"/>
      <c r="D335" s="1"/>
      <c r="E335" s="125"/>
      <c r="F335" s="125"/>
      <c r="G335" s="125"/>
      <c r="H335" s="125"/>
      <c r="I335" s="125"/>
      <c r="J335" s="125"/>
      <c r="K335" s="125"/>
      <c r="L335" s="125"/>
      <c r="M335" s="125"/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  <c r="AA335" s="125"/>
      <c r="AB335" s="125"/>
      <c r="AC335" s="125"/>
      <c r="AD335" s="125"/>
      <c r="AE335" s="125"/>
      <c r="AF335" s="125"/>
      <c r="AG335" s="125"/>
      <c r="AH335" s="125"/>
      <c r="AI335" s="125"/>
      <c r="AJ335" s="1"/>
    </row>
    <row r="336" ht="24.0" customHeight="1">
      <c r="A336" s="1"/>
      <c r="B336" s="126"/>
      <c r="C336" s="94"/>
      <c r="D336" s="1"/>
      <c r="E336" s="125"/>
      <c r="F336" s="125"/>
      <c r="G336" s="125"/>
      <c r="H336" s="125"/>
      <c r="I336" s="125"/>
      <c r="J336" s="125"/>
      <c r="K336" s="125"/>
      <c r="L336" s="125"/>
      <c r="M336" s="125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"/>
    </row>
    <row r="337" ht="24.0" customHeight="1">
      <c r="A337" s="1"/>
      <c r="B337" s="126"/>
      <c r="C337" s="94"/>
      <c r="D337" s="1"/>
      <c r="E337" s="125"/>
      <c r="F337" s="125"/>
      <c r="G337" s="125"/>
      <c r="H337" s="125"/>
      <c r="I337" s="125"/>
      <c r="J337" s="125"/>
      <c r="K337" s="125"/>
      <c r="L337" s="125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  <c r="AA337" s="125"/>
      <c r="AB337" s="125"/>
      <c r="AC337" s="125"/>
      <c r="AD337" s="125"/>
      <c r="AE337" s="125"/>
      <c r="AF337" s="125"/>
      <c r="AG337" s="125"/>
      <c r="AH337" s="125"/>
      <c r="AI337" s="125"/>
      <c r="AJ337" s="1"/>
    </row>
    <row r="338" ht="24.0" customHeight="1">
      <c r="A338" s="1"/>
      <c r="B338" s="126"/>
      <c r="C338" s="94"/>
      <c r="D338" s="1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5"/>
      <c r="AG338" s="125"/>
      <c r="AH338" s="125"/>
      <c r="AI338" s="125"/>
      <c r="AJ338" s="1"/>
    </row>
    <row r="339" ht="24.0" customHeight="1">
      <c r="A339" s="1"/>
      <c r="B339" s="126"/>
      <c r="C339" s="94"/>
      <c r="D339" s="1"/>
      <c r="E339" s="125"/>
      <c r="F339" s="125"/>
      <c r="G339" s="125"/>
      <c r="H339" s="125"/>
      <c r="I339" s="125"/>
      <c r="J339" s="125"/>
      <c r="K339" s="125"/>
      <c r="L339" s="125"/>
      <c r="M339" s="125"/>
      <c r="N339" s="125"/>
      <c r="O339" s="125"/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  <c r="AJ339" s="1"/>
    </row>
    <row r="340" ht="24.0" customHeight="1">
      <c r="A340" s="1"/>
      <c r="B340" s="126"/>
      <c r="C340" s="94"/>
      <c r="D340" s="1"/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  <c r="O340" s="125"/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"/>
    </row>
    <row r="341" ht="24.0" customHeight="1">
      <c r="A341" s="1"/>
      <c r="B341" s="126"/>
      <c r="C341" s="94"/>
      <c r="D341" s="1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"/>
    </row>
    <row r="342" ht="24.0" customHeight="1">
      <c r="A342" s="1"/>
      <c r="B342" s="126"/>
      <c r="C342" s="94"/>
      <c r="D342" s="1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"/>
    </row>
    <row r="343" ht="24.0" customHeight="1">
      <c r="A343" s="1"/>
      <c r="B343" s="126"/>
      <c r="C343" s="94"/>
      <c r="D343" s="1"/>
      <c r="E343" s="125"/>
      <c r="F343" s="125"/>
      <c r="G343" s="125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"/>
    </row>
    <row r="344" ht="24.0" customHeight="1">
      <c r="A344" s="1"/>
      <c r="B344" s="126"/>
      <c r="C344" s="94"/>
      <c r="D344" s="1"/>
      <c r="E344" s="125"/>
      <c r="F344" s="125"/>
      <c r="G344" s="125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"/>
    </row>
    <row r="345" ht="24.0" customHeight="1">
      <c r="A345" s="1"/>
      <c r="B345" s="126"/>
      <c r="C345" s="94"/>
      <c r="D345" s="1"/>
      <c r="E345" s="125"/>
      <c r="F345" s="125"/>
      <c r="G345" s="125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"/>
    </row>
    <row r="346" ht="24.0" customHeight="1">
      <c r="A346" s="1"/>
      <c r="B346" s="126"/>
      <c r="C346" s="94"/>
      <c r="D346" s="1"/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"/>
    </row>
    <row r="347" ht="24.0" customHeight="1">
      <c r="A347" s="1"/>
      <c r="B347" s="126"/>
      <c r="C347" s="94"/>
      <c r="D347" s="1"/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  <c r="AJ347" s="1"/>
    </row>
    <row r="348" ht="24.0" customHeight="1">
      <c r="A348" s="1"/>
      <c r="B348" s="126"/>
      <c r="C348" s="94"/>
      <c r="D348" s="1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  <c r="AJ348" s="1"/>
    </row>
    <row r="349" ht="24.0" customHeight="1">
      <c r="A349" s="1"/>
      <c r="B349" s="126"/>
      <c r="C349" s="94"/>
      <c r="D349" s="1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"/>
    </row>
    <row r="350" ht="24.0" customHeight="1">
      <c r="A350" s="1"/>
      <c r="B350" s="126"/>
      <c r="C350" s="94"/>
      <c r="D350" s="1"/>
      <c r="E350" s="125"/>
      <c r="F350" s="125"/>
      <c r="G350" s="125"/>
      <c r="H350" s="125"/>
      <c r="I350" s="125"/>
      <c r="J350" s="125"/>
      <c r="K350" s="125"/>
      <c r="L350" s="125"/>
      <c r="M350" s="125"/>
      <c r="N350" s="125"/>
      <c r="O350" s="125"/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  <c r="AJ350" s="1"/>
    </row>
    <row r="351" ht="24.0" customHeight="1">
      <c r="A351" s="1"/>
      <c r="B351" s="126"/>
      <c r="C351" s="94"/>
      <c r="D351" s="1"/>
      <c r="E351" s="125"/>
      <c r="F351" s="125"/>
      <c r="G351" s="125"/>
      <c r="H351" s="125"/>
      <c r="I351" s="125"/>
      <c r="J351" s="125"/>
      <c r="K351" s="125"/>
      <c r="L351" s="125"/>
      <c r="M351" s="125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"/>
    </row>
    <row r="352" ht="24.0" customHeight="1">
      <c r="A352" s="1"/>
      <c r="B352" s="126"/>
      <c r="C352" s="94"/>
      <c r="D352" s="1"/>
      <c r="E352" s="125"/>
      <c r="F352" s="125"/>
      <c r="G352" s="125"/>
      <c r="H352" s="125"/>
      <c r="I352" s="125"/>
      <c r="J352" s="125"/>
      <c r="K352" s="125"/>
      <c r="L352" s="125"/>
      <c r="M352" s="125"/>
      <c r="N352" s="125"/>
      <c r="O352" s="125"/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  <c r="AJ352" s="1"/>
    </row>
    <row r="353" ht="24.0" customHeight="1">
      <c r="A353" s="1"/>
      <c r="B353" s="126"/>
      <c r="C353" s="94"/>
      <c r="D353" s="1"/>
      <c r="E353" s="125"/>
      <c r="F353" s="125"/>
      <c r="G353" s="125"/>
      <c r="H353" s="125"/>
      <c r="I353" s="125"/>
      <c r="J353" s="125"/>
      <c r="K353" s="125"/>
      <c r="L353" s="125"/>
      <c r="M353" s="125"/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  <c r="AA353" s="125"/>
      <c r="AB353" s="125"/>
      <c r="AC353" s="125"/>
      <c r="AD353" s="125"/>
      <c r="AE353" s="125"/>
      <c r="AF353" s="125"/>
      <c r="AG353" s="125"/>
      <c r="AH353" s="125"/>
      <c r="AI353" s="125"/>
      <c r="AJ353" s="1"/>
    </row>
    <row r="354" ht="24.0" customHeight="1">
      <c r="A354" s="1"/>
      <c r="B354" s="126"/>
      <c r="C354" s="94"/>
      <c r="D354" s="1"/>
      <c r="E354" s="125"/>
      <c r="F354" s="125"/>
      <c r="G354" s="125"/>
      <c r="H354" s="125"/>
      <c r="I354" s="125"/>
      <c r="J354" s="125"/>
      <c r="K354" s="125"/>
      <c r="L354" s="125"/>
      <c r="M354" s="125"/>
      <c r="N354" s="125"/>
      <c r="O354" s="125"/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/>
      <c r="AG354" s="125"/>
      <c r="AH354" s="125"/>
      <c r="AI354" s="125"/>
      <c r="AJ354" s="1"/>
    </row>
    <row r="355" ht="24.0" customHeight="1">
      <c r="A355" s="1"/>
      <c r="B355" s="126"/>
      <c r="C355" s="94"/>
      <c r="D355" s="1"/>
      <c r="E355" s="125"/>
      <c r="F355" s="125"/>
      <c r="G355" s="125"/>
      <c r="H355" s="125"/>
      <c r="I355" s="125"/>
      <c r="J355" s="125"/>
      <c r="K355" s="125"/>
      <c r="L355" s="125"/>
      <c r="M355" s="125"/>
      <c r="N355" s="125"/>
      <c r="O355" s="125"/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  <c r="AA355" s="125"/>
      <c r="AB355" s="125"/>
      <c r="AC355" s="125"/>
      <c r="AD355" s="125"/>
      <c r="AE355" s="125"/>
      <c r="AF355" s="125"/>
      <c r="AG355" s="125"/>
      <c r="AH355" s="125"/>
      <c r="AI355" s="125"/>
      <c r="AJ355" s="1"/>
    </row>
    <row r="356" ht="24.0" customHeight="1">
      <c r="A356" s="1"/>
      <c r="B356" s="126"/>
      <c r="C356" s="94"/>
      <c r="D356" s="1"/>
      <c r="E356" s="125"/>
      <c r="F356" s="125"/>
      <c r="G356" s="125"/>
      <c r="H356" s="125"/>
      <c r="I356" s="125"/>
      <c r="J356" s="125"/>
      <c r="K356" s="125"/>
      <c r="L356" s="125"/>
      <c r="M356" s="125"/>
      <c r="N356" s="125"/>
      <c r="O356" s="125"/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  <c r="AJ356" s="1"/>
    </row>
    <row r="357" ht="24.0" customHeight="1">
      <c r="A357" s="1"/>
      <c r="B357" s="126"/>
      <c r="C357" s="94"/>
      <c r="D357" s="1"/>
      <c r="E357" s="125"/>
      <c r="F357" s="125"/>
      <c r="G357" s="125"/>
      <c r="H357" s="125"/>
      <c r="I357" s="125"/>
      <c r="J357" s="125"/>
      <c r="K357" s="125"/>
      <c r="L357" s="125"/>
      <c r="M357" s="125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"/>
    </row>
    <row r="358" ht="24.0" customHeight="1">
      <c r="A358" s="1"/>
      <c r="B358" s="126"/>
      <c r="C358" s="94"/>
      <c r="D358" s="1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  <c r="AJ358" s="1"/>
    </row>
    <row r="359" ht="24.0" customHeight="1">
      <c r="A359" s="1"/>
      <c r="B359" s="126"/>
      <c r="C359" s="94"/>
      <c r="D359" s="1"/>
      <c r="E359" s="125"/>
      <c r="F359" s="125"/>
      <c r="G359" s="125"/>
      <c r="H359" s="125"/>
      <c r="I359" s="125"/>
      <c r="J359" s="125"/>
      <c r="K359" s="125"/>
      <c r="L359" s="125"/>
      <c r="M359" s="125"/>
      <c r="N359" s="125"/>
      <c r="O359" s="125"/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  <c r="AA359" s="125"/>
      <c r="AB359" s="125"/>
      <c r="AC359" s="125"/>
      <c r="AD359" s="125"/>
      <c r="AE359" s="125"/>
      <c r="AF359" s="125"/>
      <c r="AG359" s="125"/>
      <c r="AH359" s="125"/>
      <c r="AI359" s="125"/>
      <c r="AJ359" s="1"/>
    </row>
    <row r="360" ht="24.0" customHeight="1">
      <c r="A360" s="1"/>
      <c r="B360" s="126"/>
      <c r="C360" s="94"/>
      <c r="D360" s="1"/>
      <c r="E360" s="125"/>
      <c r="F360" s="125"/>
      <c r="G360" s="125"/>
      <c r="H360" s="125"/>
      <c r="I360" s="125"/>
      <c r="J360" s="125"/>
      <c r="K360" s="125"/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/>
      <c r="AH360" s="125"/>
      <c r="AI360" s="125"/>
      <c r="AJ360" s="1"/>
    </row>
    <row r="361" ht="24.0" customHeight="1">
      <c r="A361" s="1"/>
      <c r="B361" s="126"/>
      <c r="C361" s="94"/>
      <c r="D361" s="1"/>
      <c r="E361" s="125"/>
      <c r="F361" s="125"/>
      <c r="G361" s="125"/>
      <c r="H361" s="125"/>
      <c r="I361" s="125"/>
      <c r="J361" s="125"/>
      <c r="K361" s="125"/>
      <c r="L361" s="125"/>
      <c r="M361" s="125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"/>
    </row>
    <row r="362" ht="24.0" customHeight="1">
      <c r="A362" s="1"/>
      <c r="B362" s="126"/>
      <c r="C362" s="94"/>
      <c r="D362" s="1"/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O362" s="125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  <c r="AA362" s="125"/>
      <c r="AB362" s="125"/>
      <c r="AC362" s="125"/>
      <c r="AD362" s="125"/>
      <c r="AE362" s="125"/>
      <c r="AF362" s="125"/>
      <c r="AG362" s="125"/>
      <c r="AH362" s="125"/>
      <c r="AI362" s="125"/>
      <c r="AJ362" s="1"/>
    </row>
    <row r="363" ht="24.0" customHeight="1">
      <c r="A363" s="1"/>
      <c r="B363" s="126"/>
      <c r="C363" s="94"/>
      <c r="D363" s="1"/>
      <c r="E363" s="125"/>
      <c r="F363" s="125"/>
      <c r="G363" s="125"/>
      <c r="H363" s="125"/>
      <c r="I363" s="125"/>
      <c r="J363" s="125"/>
      <c r="K363" s="125"/>
      <c r="L363" s="125"/>
      <c r="M363" s="125"/>
      <c r="N363" s="125"/>
      <c r="O363" s="125"/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"/>
    </row>
    <row r="364" ht="24.0" customHeight="1">
      <c r="A364" s="1"/>
      <c r="B364" s="126"/>
      <c r="C364" s="94"/>
      <c r="D364" s="1"/>
      <c r="E364" s="125"/>
      <c r="F364" s="125"/>
      <c r="G364" s="125"/>
      <c r="H364" s="125"/>
      <c r="I364" s="125"/>
      <c r="J364" s="125"/>
      <c r="K364" s="125"/>
      <c r="L364" s="125"/>
      <c r="M364" s="125"/>
      <c r="N364" s="125"/>
      <c r="O364" s="125"/>
      <c r="P364" s="125"/>
      <c r="Q364" s="125"/>
      <c r="R364" s="125"/>
      <c r="S364" s="125"/>
      <c r="T364" s="125"/>
      <c r="U364" s="125"/>
      <c r="V364" s="125"/>
      <c r="W364" s="125"/>
      <c r="X364" s="125"/>
      <c r="Y364" s="125"/>
      <c r="Z364" s="125"/>
      <c r="AA364" s="125"/>
      <c r="AB364" s="125"/>
      <c r="AC364" s="125"/>
      <c r="AD364" s="125"/>
      <c r="AE364" s="125"/>
      <c r="AF364" s="125"/>
      <c r="AG364" s="125"/>
      <c r="AH364" s="125"/>
      <c r="AI364" s="125"/>
      <c r="AJ364" s="1"/>
    </row>
    <row r="365" ht="24.0" customHeight="1">
      <c r="A365" s="1"/>
      <c r="B365" s="126"/>
      <c r="C365" s="94"/>
      <c r="D365" s="1"/>
      <c r="E365" s="125"/>
      <c r="F365" s="125"/>
      <c r="G365" s="125"/>
      <c r="H365" s="125"/>
      <c r="I365" s="125"/>
      <c r="J365" s="125"/>
      <c r="K365" s="125"/>
      <c r="L365" s="125"/>
      <c r="M365" s="125"/>
      <c r="N365" s="125"/>
      <c r="O365" s="125"/>
      <c r="P365" s="125"/>
      <c r="Q365" s="125"/>
      <c r="R365" s="125"/>
      <c r="S365" s="125"/>
      <c r="T365" s="125"/>
      <c r="U365" s="125"/>
      <c r="V365" s="125"/>
      <c r="W365" s="125"/>
      <c r="X365" s="125"/>
      <c r="Y365" s="125"/>
      <c r="Z365" s="125"/>
      <c r="AA365" s="125"/>
      <c r="AB365" s="125"/>
      <c r="AC365" s="125"/>
      <c r="AD365" s="125"/>
      <c r="AE365" s="125"/>
      <c r="AF365" s="125"/>
      <c r="AG365" s="125"/>
      <c r="AH365" s="125"/>
      <c r="AI365" s="125"/>
      <c r="AJ365" s="1"/>
    </row>
    <row r="366" ht="24.0" customHeight="1">
      <c r="A366" s="1"/>
      <c r="B366" s="126"/>
      <c r="C366" s="94"/>
      <c r="D366" s="1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  <c r="AA366" s="125"/>
      <c r="AB366" s="125"/>
      <c r="AC366" s="125"/>
      <c r="AD366" s="125"/>
      <c r="AE366" s="125"/>
      <c r="AF366" s="125"/>
      <c r="AG366" s="125"/>
      <c r="AH366" s="125"/>
      <c r="AI366" s="125"/>
      <c r="AJ366" s="1"/>
    </row>
    <row r="367" ht="24.0" customHeight="1">
      <c r="A367" s="1"/>
      <c r="B367" s="126"/>
      <c r="C367" s="94"/>
      <c r="D367" s="1"/>
      <c r="E367" s="125"/>
      <c r="F367" s="125"/>
      <c r="G367" s="125"/>
      <c r="H367" s="125"/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"/>
    </row>
    <row r="368" ht="24.0" customHeight="1">
      <c r="A368" s="1"/>
      <c r="B368" s="126"/>
      <c r="C368" s="94"/>
      <c r="D368" s="1"/>
      <c r="E368" s="125"/>
      <c r="F368" s="125"/>
      <c r="G368" s="125"/>
      <c r="H368" s="125"/>
      <c r="I368" s="125"/>
      <c r="J368" s="125"/>
      <c r="K368" s="125"/>
      <c r="L368" s="125"/>
      <c r="M368" s="125"/>
      <c r="N368" s="125"/>
      <c r="O368" s="125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  <c r="AJ368" s="1"/>
    </row>
    <row r="369" ht="24.0" customHeight="1">
      <c r="A369" s="1"/>
      <c r="B369" s="126"/>
      <c r="C369" s="94"/>
      <c r="D369" s="1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  <c r="AG369" s="125"/>
      <c r="AH369" s="125"/>
      <c r="AI369" s="125"/>
      <c r="AJ369" s="1"/>
    </row>
    <row r="370" ht="24.0" customHeight="1">
      <c r="A370" s="1"/>
      <c r="B370" s="126"/>
      <c r="C370" s="94"/>
      <c r="D370" s="1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  <c r="AJ370" s="1"/>
    </row>
    <row r="371" ht="24.0" customHeight="1">
      <c r="A371" s="1"/>
      <c r="B371" s="126"/>
      <c r="C371" s="94"/>
      <c r="D371" s="1"/>
      <c r="E371" s="125"/>
      <c r="F371" s="125"/>
      <c r="G371" s="125"/>
      <c r="H371" s="125"/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"/>
    </row>
    <row r="372" ht="24.0" customHeight="1">
      <c r="A372" s="1"/>
      <c r="B372" s="126"/>
      <c r="C372" s="94"/>
      <c r="D372" s="1"/>
      <c r="E372" s="125"/>
      <c r="F372" s="125"/>
      <c r="G372" s="125"/>
      <c r="H372" s="125"/>
      <c r="I372" s="125"/>
      <c r="J372" s="125"/>
      <c r="K372" s="125"/>
      <c r="L372" s="125"/>
      <c r="M372" s="125"/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"/>
    </row>
    <row r="373" ht="24.0" customHeight="1">
      <c r="A373" s="1"/>
      <c r="B373" s="126"/>
      <c r="C373" s="94"/>
      <c r="D373" s="1"/>
      <c r="E373" s="125"/>
      <c r="F373" s="125"/>
      <c r="G373" s="125"/>
      <c r="H373" s="125"/>
      <c r="I373" s="125"/>
      <c r="J373" s="125"/>
      <c r="K373" s="125"/>
      <c r="L373" s="125"/>
      <c r="M373" s="125"/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  <c r="AA373" s="125"/>
      <c r="AB373" s="125"/>
      <c r="AC373" s="125"/>
      <c r="AD373" s="125"/>
      <c r="AE373" s="125"/>
      <c r="AF373" s="125"/>
      <c r="AG373" s="125"/>
      <c r="AH373" s="125"/>
      <c r="AI373" s="125"/>
      <c r="AJ373" s="1"/>
    </row>
    <row r="374" ht="24.0" customHeight="1">
      <c r="A374" s="1"/>
      <c r="B374" s="126"/>
      <c r="C374" s="94"/>
      <c r="D374" s="1"/>
      <c r="E374" s="125"/>
      <c r="F374" s="125"/>
      <c r="G374" s="125"/>
      <c r="H374" s="125"/>
      <c r="I374" s="125"/>
      <c r="J374" s="125"/>
      <c r="K374" s="125"/>
      <c r="L374" s="125"/>
      <c r="M374" s="125"/>
      <c r="N374" s="125"/>
      <c r="O374" s="125"/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"/>
    </row>
    <row r="375" ht="24.0" customHeight="1">
      <c r="A375" s="1"/>
      <c r="B375" s="126"/>
      <c r="C375" s="94"/>
      <c r="D375" s="1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"/>
    </row>
    <row r="376" ht="24.0" customHeight="1">
      <c r="A376" s="1"/>
      <c r="B376" s="126"/>
      <c r="C376" s="94"/>
      <c r="D376" s="1"/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"/>
    </row>
    <row r="377" ht="24.0" customHeight="1">
      <c r="A377" s="1"/>
      <c r="B377" s="126"/>
      <c r="C377" s="94"/>
      <c r="D377" s="1"/>
      <c r="E377" s="125"/>
      <c r="F377" s="125"/>
      <c r="G377" s="125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/>
      <c r="U377" s="125"/>
      <c r="V377" s="125"/>
      <c r="W377" s="125"/>
      <c r="X377" s="125"/>
      <c r="Y377" s="125"/>
      <c r="Z377" s="125"/>
      <c r="AA377" s="125"/>
      <c r="AB377" s="125"/>
      <c r="AC377" s="125"/>
      <c r="AD377" s="125"/>
      <c r="AE377" s="125"/>
      <c r="AF377" s="125"/>
      <c r="AG377" s="125"/>
      <c r="AH377" s="125"/>
      <c r="AI377" s="125"/>
      <c r="AJ377" s="1"/>
    </row>
    <row r="378" ht="24.0" customHeight="1">
      <c r="A378" s="1"/>
      <c r="B378" s="126"/>
      <c r="C378" s="94"/>
      <c r="D378" s="1"/>
      <c r="E378" s="125"/>
      <c r="F378" s="125"/>
      <c r="G378" s="125"/>
      <c r="H378" s="125"/>
      <c r="I378" s="125"/>
      <c r="J378" s="125"/>
      <c r="K378" s="125"/>
      <c r="L378" s="125"/>
      <c r="M378" s="125"/>
      <c r="N378" s="125"/>
      <c r="O378" s="125"/>
      <c r="P378" s="125"/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  <c r="AA378" s="125"/>
      <c r="AB378" s="125"/>
      <c r="AC378" s="125"/>
      <c r="AD378" s="125"/>
      <c r="AE378" s="125"/>
      <c r="AF378" s="125"/>
      <c r="AG378" s="125"/>
      <c r="AH378" s="125"/>
      <c r="AI378" s="125"/>
      <c r="AJ378" s="1"/>
    </row>
    <row r="379" ht="24.0" customHeight="1">
      <c r="A379" s="1"/>
      <c r="B379" s="126"/>
      <c r="C379" s="94"/>
      <c r="D379" s="1"/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  <c r="AJ379" s="1"/>
    </row>
    <row r="380" ht="24.0" customHeight="1">
      <c r="A380" s="1"/>
      <c r="B380" s="126"/>
      <c r="C380" s="94"/>
      <c r="D380" s="1"/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"/>
    </row>
    <row r="381" ht="24.0" customHeight="1">
      <c r="A381" s="1"/>
      <c r="B381" s="126"/>
      <c r="C381" s="94"/>
      <c r="D381" s="1"/>
      <c r="E381" s="125"/>
      <c r="F381" s="125"/>
      <c r="G381" s="125"/>
      <c r="H381" s="125"/>
      <c r="I381" s="125"/>
      <c r="J381" s="125"/>
      <c r="K381" s="125"/>
      <c r="L381" s="125"/>
      <c r="M381" s="125"/>
      <c r="N381" s="125"/>
      <c r="O381" s="125"/>
      <c r="P381" s="125"/>
      <c r="Q381" s="125"/>
      <c r="R381" s="125"/>
      <c r="S381" s="125"/>
      <c r="T381" s="125"/>
      <c r="U381" s="125"/>
      <c r="V381" s="125"/>
      <c r="W381" s="125"/>
      <c r="X381" s="125"/>
      <c r="Y381" s="125"/>
      <c r="Z381" s="125"/>
      <c r="AA381" s="125"/>
      <c r="AB381" s="125"/>
      <c r="AC381" s="125"/>
      <c r="AD381" s="125"/>
      <c r="AE381" s="125"/>
      <c r="AF381" s="125"/>
      <c r="AG381" s="125"/>
      <c r="AH381" s="125"/>
      <c r="AI381" s="125"/>
      <c r="AJ381" s="1"/>
    </row>
    <row r="382" ht="24.0" customHeight="1">
      <c r="A382" s="1"/>
      <c r="B382" s="126"/>
      <c r="C382" s="94"/>
      <c r="D382" s="1"/>
      <c r="E382" s="125"/>
      <c r="F382" s="125"/>
      <c r="G382" s="125"/>
      <c r="H382" s="125"/>
      <c r="I382" s="125"/>
      <c r="J382" s="125"/>
      <c r="K382" s="125"/>
      <c r="L382" s="125"/>
      <c r="M382" s="125"/>
      <c r="N382" s="125"/>
      <c r="O382" s="125"/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  <c r="AJ382" s="1"/>
    </row>
    <row r="383" ht="24.0" customHeight="1">
      <c r="A383" s="1"/>
      <c r="B383" s="126"/>
      <c r="C383" s="94"/>
      <c r="D383" s="1"/>
      <c r="E383" s="125"/>
      <c r="F383" s="125"/>
      <c r="G383" s="125"/>
      <c r="H383" s="125"/>
      <c r="I383" s="125"/>
      <c r="J383" s="125"/>
      <c r="K383" s="125"/>
      <c r="L383" s="125"/>
      <c r="M383" s="125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"/>
    </row>
    <row r="384" ht="24.0" customHeight="1">
      <c r="A384" s="1"/>
      <c r="B384" s="126"/>
      <c r="C384" s="94"/>
      <c r="D384" s="1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"/>
    </row>
    <row r="385" ht="24.0" customHeight="1">
      <c r="A385" s="1"/>
      <c r="B385" s="126"/>
      <c r="C385" s="94"/>
      <c r="D385" s="1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"/>
    </row>
    <row r="386" ht="24.0" customHeight="1">
      <c r="A386" s="1"/>
      <c r="B386" s="126"/>
      <c r="C386" s="94"/>
      <c r="D386" s="1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"/>
    </row>
    <row r="387" ht="24.0" customHeight="1">
      <c r="A387" s="1"/>
      <c r="B387" s="126"/>
      <c r="C387" s="94"/>
      <c r="D387" s="1"/>
      <c r="E387" s="125"/>
      <c r="F387" s="125"/>
      <c r="G387" s="125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"/>
    </row>
    <row r="388" ht="24.0" customHeight="1">
      <c r="A388" s="1"/>
      <c r="B388" s="126"/>
      <c r="C388" s="94"/>
      <c r="D388" s="1"/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"/>
    </row>
    <row r="389" ht="24.0" customHeight="1">
      <c r="A389" s="1"/>
      <c r="B389" s="126"/>
      <c r="C389" s="94"/>
      <c r="D389" s="1"/>
      <c r="E389" s="125"/>
      <c r="F389" s="125"/>
      <c r="G389" s="125"/>
      <c r="H389" s="125"/>
      <c r="I389" s="125"/>
      <c r="J389" s="125"/>
      <c r="K389" s="125"/>
      <c r="L389" s="125"/>
      <c r="M389" s="125"/>
      <c r="N389" s="125"/>
      <c r="O389" s="125"/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  <c r="AJ389" s="1"/>
    </row>
    <row r="390" ht="24.0" customHeight="1">
      <c r="A390" s="1"/>
      <c r="B390" s="126"/>
      <c r="C390" s="94"/>
      <c r="D390" s="1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"/>
    </row>
    <row r="391" ht="24.0" customHeight="1">
      <c r="A391" s="1"/>
      <c r="B391" s="126"/>
      <c r="C391" s="94"/>
      <c r="D391" s="1"/>
      <c r="E391" s="125"/>
      <c r="F391" s="125"/>
      <c r="G391" s="125"/>
      <c r="H391" s="125"/>
      <c r="I391" s="125"/>
      <c r="J391" s="125"/>
      <c r="K391" s="125"/>
      <c r="L391" s="125"/>
      <c r="M391" s="125"/>
      <c r="N391" s="125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  <c r="AJ391" s="1"/>
    </row>
    <row r="392" ht="24.0" customHeight="1">
      <c r="A392" s="1"/>
      <c r="B392" s="126"/>
      <c r="C392" s="94"/>
      <c r="D392" s="1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"/>
    </row>
    <row r="393" ht="24.0" customHeight="1">
      <c r="A393" s="1"/>
      <c r="B393" s="126"/>
      <c r="C393" s="94"/>
      <c r="D393" s="1"/>
      <c r="E393" s="125"/>
      <c r="F393" s="125"/>
      <c r="G393" s="125"/>
      <c r="H393" s="125"/>
      <c r="I393" s="125"/>
      <c r="J393" s="125"/>
      <c r="K393" s="125"/>
      <c r="L393" s="125"/>
      <c r="M393" s="125"/>
      <c r="N393" s="125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"/>
    </row>
    <row r="394" ht="24.0" customHeight="1">
      <c r="A394" s="1"/>
      <c r="B394" s="126"/>
      <c r="C394" s="94"/>
      <c r="D394" s="1"/>
      <c r="E394" s="125"/>
      <c r="F394" s="125"/>
      <c r="G394" s="125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"/>
    </row>
    <row r="395" ht="24.0" customHeight="1">
      <c r="A395" s="1"/>
      <c r="B395" s="126"/>
      <c r="C395" s="94"/>
      <c r="D395" s="1"/>
      <c r="E395" s="125"/>
      <c r="F395" s="125"/>
      <c r="G395" s="125"/>
      <c r="H395" s="125"/>
      <c r="I395" s="125"/>
      <c r="J395" s="125"/>
      <c r="K395" s="125"/>
      <c r="L395" s="125"/>
      <c r="M395" s="125"/>
      <c r="N395" s="125"/>
      <c r="O395" s="125"/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  <c r="AJ395" s="1"/>
    </row>
    <row r="396" ht="24.0" customHeight="1">
      <c r="A396" s="1"/>
      <c r="B396" s="126"/>
      <c r="C396" s="94"/>
      <c r="D396" s="1"/>
      <c r="E396" s="125"/>
      <c r="F396" s="125"/>
      <c r="G396" s="125"/>
      <c r="H396" s="125"/>
      <c r="I396" s="125"/>
      <c r="J396" s="125"/>
      <c r="K396" s="125"/>
      <c r="L396" s="125"/>
      <c r="M396" s="125"/>
      <c r="N396" s="125"/>
      <c r="O396" s="125"/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  <c r="AA396" s="125"/>
      <c r="AB396" s="125"/>
      <c r="AC396" s="125"/>
      <c r="AD396" s="125"/>
      <c r="AE396" s="125"/>
      <c r="AF396" s="125"/>
      <c r="AG396" s="125"/>
      <c r="AH396" s="125"/>
      <c r="AI396" s="125"/>
      <c r="AJ396" s="1"/>
    </row>
    <row r="397" ht="24.0" customHeight="1">
      <c r="A397" s="1"/>
      <c r="B397" s="126"/>
      <c r="C397" s="94"/>
      <c r="D397" s="1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  <c r="AJ397" s="1"/>
    </row>
    <row r="398" ht="24.0" customHeight="1">
      <c r="A398" s="1"/>
      <c r="B398" s="126"/>
      <c r="C398" s="94"/>
      <c r="D398" s="1"/>
      <c r="E398" s="125"/>
      <c r="F398" s="125"/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"/>
    </row>
    <row r="399" ht="24.0" customHeight="1">
      <c r="A399" s="1"/>
      <c r="B399" s="126"/>
      <c r="C399" s="94"/>
      <c r="D399" s="1"/>
      <c r="E399" s="125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"/>
    </row>
    <row r="400" ht="24.0" customHeight="1">
      <c r="A400" s="1"/>
      <c r="B400" s="126"/>
      <c r="C400" s="94"/>
      <c r="D400" s="1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"/>
    </row>
    <row r="401" ht="24.0" customHeight="1">
      <c r="A401" s="1"/>
      <c r="B401" s="126"/>
      <c r="C401" s="94"/>
      <c r="D401" s="1"/>
      <c r="E401" s="125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"/>
    </row>
    <row r="402" ht="24.0" customHeight="1">
      <c r="A402" s="1"/>
      <c r="B402" s="126"/>
      <c r="C402" s="94"/>
      <c r="D402" s="1"/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"/>
    </row>
    <row r="403" ht="24.0" customHeight="1">
      <c r="A403" s="1"/>
      <c r="B403" s="126"/>
      <c r="C403" s="94"/>
      <c r="D403" s="1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"/>
    </row>
    <row r="404" ht="24.0" customHeight="1">
      <c r="A404" s="1"/>
      <c r="B404" s="126"/>
      <c r="C404" s="94"/>
      <c r="D404" s="1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  <c r="AB404" s="125"/>
      <c r="AC404" s="125"/>
      <c r="AD404" s="125"/>
      <c r="AE404" s="125"/>
      <c r="AF404" s="125"/>
      <c r="AG404" s="125"/>
      <c r="AH404" s="125"/>
      <c r="AI404" s="125"/>
      <c r="AJ404" s="1"/>
    </row>
    <row r="405" ht="24.0" customHeight="1">
      <c r="A405" s="1"/>
      <c r="B405" s="126"/>
      <c r="C405" s="94"/>
      <c r="D405" s="1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  <c r="AJ405" s="1"/>
    </row>
    <row r="406" ht="24.0" customHeight="1">
      <c r="A406" s="1"/>
      <c r="B406" s="126"/>
      <c r="C406" s="94"/>
      <c r="D406" s="1"/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"/>
    </row>
    <row r="407" ht="24.0" customHeight="1">
      <c r="A407" s="1"/>
      <c r="B407" s="126"/>
      <c r="C407" s="94"/>
      <c r="D407" s="1"/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"/>
    </row>
    <row r="408" ht="24.0" customHeight="1">
      <c r="A408" s="1"/>
      <c r="B408" s="126"/>
      <c r="C408" s="94"/>
      <c r="D408" s="1"/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"/>
    </row>
    <row r="409" ht="24.0" customHeight="1">
      <c r="A409" s="1"/>
      <c r="B409" s="126"/>
      <c r="C409" s="94"/>
      <c r="D409" s="1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  <c r="AG409" s="125"/>
      <c r="AH409" s="125"/>
      <c r="AI409" s="125"/>
      <c r="AJ409" s="1"/>
    </row>
    <row r="410" ht="24.0" customHeight="1">
      <c r="A410" s="1"/>
      <c r="B410" s="126"/>
      <c r="C410" s="94"/>
      <c r="D410" s="1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  <c r="AG410" s="125"/>
      <c r="AH410" s="125"/>
      <c r="AI410" s="125"/>
      <c r="AJ410" s="1"/>
    </row>
    <row r="411" ht="24.0" customHeight="1">
      <c r="A411" s="1"/>
      <c r="B411" s="126"/>
      <c r="C411" s="94"/>
      <c r="D411" s="1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/>
      <c r="AE411" s="125"/>
      <c r="AF411" s="125"/>
      <c r="AG411" s="125"/>
      <c r="AH411" s="125"/>
      <c r="AI411" s="125"/>
      <c r="AJ411" s="1"/>
    </row>
    <row r="412" ht="24.0" customHeight="1">
      <c r="A412" s="1"/>
      <c r="B412" s="126"/>
      <c r="C412" s="94"/>
      <c r="D412" s="1"/>
      <c r="E412" s="125"/>
      <c r="F412" s="125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  <c r="AJ412" s="1"/>
    </row>
    <row r="413" ht="24.0" customHeight="1">
      <c r="A413" s="1"/>
      <c r="B413" s="126"/>
      <c r="C413" s="94"/>
      <c r="D413" s="1"/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"/>
    </row>
    <row r="414" ht="24.0" customHeight="1">
      <c r="A414" s="1"/>
      <c r="B414" s="126"/>
      <c r="C414" s="94"/>
      <c r="D414" s="1"/>
      <c r="E414" s="125"/>
      <c r="F414" s="125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5"/>
      <c r="AC414" s="125"/>
      <c r="AD414" s="125"/>
      <c r="AE414" s="125"/>
      <c r="AF414" s="125"/>
      <c r="AG414" s="125"/>
      <c r="AH414" s="125"/>
      <c r="AI414" s="125"/>
      <c r="AJ414" s="1"/>
    </row>
    <row r="415" ht="24.0" customHeight="1">
      <c r="A415" s="1"/>
      <c r="B415" s="126"/>
      <c r="C415" s="94"/>
      <c r="D415" s="1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"/>
    </row>
    <row r="416" ht="24.0" customHeight="1">
      <c r="A416" s="1"/>
      <c r="B416" s="126"/>
      <c r="C416" s="94"/>
      <c r="D416" s="1"/>
      <c r="E416" s="125"/>
      <c r="F416" s="125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"/>
    </row>
    <row r="417" ht="24.0" customHeight="1">
      <c r="A417" s="1"/>
      <c r="B417" s="126"/>
      <c r="C417" s="94"/>
      <c r="D417" s="1"/>
      <c r="E417" s="125"/>
      <c r="F417" s="125"/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  <c r="AJ417" s="1"/>
    </row>
    <row r="418" ht="24.0" customHeight="1">
      <c r="A418" s="1"/>
      <c r="B418" s="126"/>
      <c r="C418" s="94"/>
      <c r="D418" s="1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  <c r="AA418" s="125"/>
      <c r="AB418" s="125"/>
      <c r="AC418" s="125"/>
      <c r="AD418" s="125"/>
      <c r="AE418" s="125"/>
      <c r="AF418" s="125"/>
      <c r="AG418" s="125"/>
      <c r="AH418" s="125"/>
      <c r="AI418" s="125"/>
      <c r="AJ418" s="1"/>
    </row>
    <row r="419" ht="24.0" customHeight="1">
      <c r="A419" s="1"/>
      <c r="B419" s="126"/>
      <c r="C419" s="94"/>
      <c r="D419" s="1"/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  <c r="AA419" s="125"/>
      <c r="AB419" s="125"/>
      <c r="AC419" s="125"/>
      <c r="AD419" s="125"/>
      <c r="AE419" s="125"/>
      <c r="AF419" s="125"/>
      <c r="AG419" s="125"/>
      <c r="AH419" s="125"/>
      <c r="AI419" s="125"/>
      <c r="AJ419" s="1"/>
    </row>
    <row r="420" ht="24.0" customHeight="1">
      <c r="A420" s="1"/>
      <c r="B420" s="126"/>
      <c r="C420" s="94"/>
      <c r="D420" s="1"/>
      <c r="E420" s="125"/>
      <c r="F420" s="125"/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  <c r="AA420" s="125"/>
      <c r="AB420" s="125"/>
      <c r="AC420" s="125"/>
      <c r="AD420" s="125"/>
      <c r="AE420" s="125"/>
      <c r="AF420" s="125"/>
      <c r="AG420" s="125"/>
      <c r="AH420" s="125"/>
      <c r="AI420" s="125"/>
      <c r="AJ420" s="1"/>
    </row>
    <row r="421" ht="24.0" customHeight="1">
      <c r="A421" s="1"/>
      <c r="B421" s="126"/>
      <c r="C421" s="94"/>
      <c r="D421" s="1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"/>
    </row>
    <row r="422" ht="24.0" customHeight="1">
      <c r="A422" s="1"/>
      <c r="B422" s="126"/>
      <c r="C422" s="94"/>
      <c r="D422" s="1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"/>
    </row>
    <row r="423" ht="24.0" customHeight="1">
      <c r="A423" s="1"/>
      <c r="B423" s="126"/>
      <c r="C423" s="94"/>
      <c r="D423" s="1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"/>
    </row>
    <row r="424" ht="24.0" customHeight="1">
      <c r="A424" s="1"/>
      <c r="B424" s="126"/>
      <c r="C424" s="94"/>
      <c r="D424" s="1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"/>
    </row>
    <row r="425" ht="24.0" customHeight="1">
      <c r="A425" s="1"/>
      <c r="B425" s="126"/>
      <c r="C425" s="94"/>
      <c r="D425" s="1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"/>
    </row>
    <row r="426" ht="24.0" customHeight="1">
      <c r="A426" s="1"/>
      <c r="B426" s="126"/>
      <c r="C426" s="94"/>
      <c r="D426" s="1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  <c r="AJ426" s="1"/>
    </row>
    <row r="427" ht="24.0" customHeight="1">
      <c r="A427" s="1"/>
      <c r="B427" s="126"/>
      <c r="C427" s="94"/>
      <c r="D427" s="1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"/>
    </row>
    <row r="428" ht="24.0" customHeight="1">
      <c r="A428" s="1"/>
      <c r="B428" s="126"/>
      <c r="C428" s="94"/>
      <c r="D428" s="1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"/>
    </row>
    <row r="429" ht="24.0" customHeight="1">
      <c r="A429" s="1"/>
      <c r="B429" s="126"/>
      <c r="C429" s="94"/>
      <c r="D429" s="1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"/>
    </row>
    <row r="430" ht="24.0" customHeight="1">
      <c r="A430" s="1"/>
      <c r="B430" s="126"/>
      <c r="C430" s="94"/>
      <c r="D430" s="1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"/>
    </row>
    <row r="431" ht="24.0" customHeight="1">
      <c r="A431" s="1"/>
      <c r="B431" s="126"/>
      <c r="C431" s="94"/>
      <c r="D431" s="1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  <c r="AB431" s="125"/>
      <c r="AC431" s="125"/>
      <c r="AD431" s="125"/>
      <c r="AE431" s="125"/>
      <c r="AF431" s="125"/>
      <c r="AG431" s="125"/>
      <c r="AH431" s="125"/>
      <c r="AI431" s="125"/>
      <c r="AJ431" s="1"/>
    </row>
    <row r="432" ht="24.0" customHeight="1">
      <c r="A432" s="1"/>
      <c r="B432" s="126"/>
      <c r="C432" s="94"/>
      <c r="D432" s="1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  <c r="Z432" s="125"/>
      <c r="AA432" s="125"/>
      <c r="AB432" s="125"/>
      <c r="AC432" s="125"/>
      <c r="AD432" s="125"/>
      <c r="AE432" s="125"/>
      <c r="AF432" s="125"/>
      <c r="AG432" s="125"/>
      <c r="AH432" s="125"/>
      <c r="AI432" s="125"/>
      <c r="AJ432" s="1"/>
    </row>
    <row r="433" ht="24.0" customHeight="1">
      <c r="A433" s="1"/>
      <c r="B433" s="126"/>
      <c r="C433" s="94"/>
      <c r="D433" s="1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  <c r="Z433" s="125"/>
      <c r="AA433" s="125"/>
      <c r="AB433" s="125"/>
      <c r="AC433" s="125"/>
      <c r="AD433" s="125"/>
      <c r="AE433" s="125"/>
      <c r="AF433" s="125"/>
      <c r="AG433" s="125"/>
      <c r="AH433" s="125"/>
      <c r="AI433" s="125"/>
      <c r="AJ433" s="1"/>
    </row>
    <row r="434" ht="24.0" customHeight="1">
      <c r="A434" s="1"/>
      <c r="B434" s="126"/>
      <c r="C434" s="94"/>
      <c r="D434" s="1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  <c r="AA434" s="125"/>
      <c r="AB434" s="125"/>
      <c r="AC434" s="125"/>
      <c r="AD434" s="125"/>
      <c r="AE434" s="125"/>
      <c r="AF434" s="125"/>
      <c r="AG434" s="125"/>
      <c r="AH434" s="125"/>
      <c r="AI434" s="125"/>
      <c r="AJ434" s="1"/>
    </row>
    <row r="435" ht="24.0" customHeight="1">
      <c r="A435" s="1"/>
      <c r="B435" s="126"/>
      <c r="C435" s="94"/>
      <c r="D435" s="1"/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  <c r="O435" s="125"/>
      <c r="P435" s="125"/>
      <c r="Q435" s="125"/>
      <c r="R435" s="125"/>
      <c r="S435" s="125"/>
      <c r="T435" s="125"/>
      <c r="U435" s="125"/>
      <c r="V435" s="125"/>
      <c r="W435" s="125"/>
      <c r="X435" s="125"/>
      <c r="Y435" s="125"/>
      <c r="Z435" s="125"/>
      <c r="AA435" s="125"/>
      <c r="AB435" s="125"/>
      <c r="AC435" s="125"/>
      <c r="AD435" s="125"/>
      <c r="AE435" s="125"/>
      <c r="AF435" s="125"/>
      <c r="AG435" s="125"/>
      <c r="AH435" s="125"/>
      <c r="AI435" s="125"/>
      <c r="AJ435" s="1"/>
    </row>
    <row r="436" ht="24.0" customHeight="1">
      <c r="A436" s="1"/>
      <c r="B436" s="126"/>
      <c r="C436" s="94"/>
      <c r="D436" s="1"/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/>
      <c r="AB436" s="125"/>
      <c r="AC436" s="125"/>
      <c r="AD436" s="125"/>
      <c r="AE436" s="125"/>
      <c r="AF436" s="125"/>
      <c r="AG436" s="125"/>
      <c r="AH436" s="125"/>
      <c r="AI436" s="125"/>
      <c r="AJ436" s="1"/>
    </row>
    <row r="437" ht="24.0" customHeight="1">
      <c r="A437" s="1"/>
      <c r="B437" s="126"/>
      <c r="C437" s="94"/>
      <c r="D437" s="1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  <c r="AJ437" s="1"/>
    </row>
    <row r="438" ht="24.0" customHeight="1">
      <c r="A438" s="1"/>
      <c r="B438" s="126"/>
      <c r="C438" s="94"/>
      <c r="D438" s="1"/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  <c r="AA438" s="125"/>
      <c r="AB438" s="125"/>
      <c r="AC438" s="125"/>
      <c r="AD438" s="125"/>
      <c r="AE438" s="125"/>
      <c r="AF438" s="125"/>
      <c r="AG438" s="125"/>
      <c r="AH438" s="125"/>
      <c r="AI438" s="125"/>
      <c r="AJ438" s="1"/>
    </row>
    <row r="439" ht="24.0" customHeight="1">
      <c r="A439" s="1"/>
      <c r="B439" s="126"/>
      <c r="C439" s="94"/>
      <c r="D439" s="1"/>
      <c r="E439" s="125"/>
      <c r="F439" s="125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  <c r="Z439" s="125"/>
      <c r="AA439" s="125"/>
      <c r="AB439" s="125"/>
      <c r="AC439" s="125"/>
      <c r="AD439" s="125"/>
      <c r="AE439" s="125"/>
      <c r="AF439" s="125"/>
      <c r="AG439" s="125"/>
      <c r="AH439" s="125"/>
      <c r="AI439" s="125"/>
      <c r="AJ439" s="1"/>
    </row>
    <row r="440" ht="24.0" customHeight="1">
      <c r="A440" s="1"/>
      <c r="B440" s="126"/>
      <c r="C440" s="94"/>
      <c r="D440" s="1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  <c r="AA440" s="125"/>
      <c r="AB440" s="125"/>
      <c r="AC440" s="125"/>
      <c r="AD440" s="125"/>
      <c r="AE440" s="125"/>
      <c r="AF440" s="125"/>
      <c r="AG440" s="125"/>
      <c r="AH440" s="125"/>
      <c r="AI440" s="125"/>
      <c r="AJ440" s="1"/>
    </row>
    <row r="441" ht="24.0" customHeight="1">
      <c r="A441" s="1"/>
      <c r="B441" s="126"/>
      <c r="C441" s="94"/>
      <c r="D441" s="1"/>
      <c r="E441" s="125"/>
      <c r="F441" s="125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  <c r="AA441" s="125"/>
      <c r="AB441" s="125"/>
      <c r="AC441" s="125"/>
      <c r="AD441" s="125"/>
      <c r="AE441" s="125"/>
      <c r="AF441" s="125"/>
      <c r="AG441" s="125"/>
      <c r="AH441" s="125"/>
      <c r="AI441" s="125"/>
      <c r="AJ441" s="1"/>
    </row>
    <row r="442" ht="24.0" customHeight="1">
      <c r="A442" s="1"/>
      <c r="B442" s="126"/>
      <c r="C442" s="94"/>
      <c r="D442" s="1"/>
      <c r="E442" s="125"/>
      <c r="F442" s="125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  <c r="AA442" s="125"/>
      <c r="AB442" s="125"/>
      <c r="AC442" s="125"/>
      <c r="AD442" s="125"/>
      <c r="AE442" s="125"/>
      <c r="AF442" s="125"/>
      <c r="AG442" s="125"/>
      <c r="AH442" s="125"/>
      <c r="AI442" s="125"/>
      <c r="AJ442" s="1"/>
    </row>
    <row r="443" ht="24.0" customHeight="1">
      <c r="A443" s="1"/>
      <c r="B443" s="126"/>
      <c r="C443" s="94"/>
      <c r="D443" s="1"/>
      <c r="E443" s="125"/>
      <c r="F443" s="125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  <c r="AJ443" s="1"/>
    </row>
    <row r="444" ht="24.0" customHeight="1">
      <c r="A444" s="1"/>
      <c r="B444" s="126"/>
      <c r="C444" s="94"/>
      <c r="D444" s="1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/>
      <c r="AI444" s="125"/>
      <c r="AJ444" s="1"/>
    </row>
    <row r="445" ht="24.0" customHeight="1">
      <c r="A445" s="1"/>
      <c r="B445" s="126"/>
      <c r="C445" s="94"/>
      <c r="D445" s="1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  <c r="AA445" s="125"/>
      <c r="AB445" s="125"/>
      <c r="AC445" s="125"/>
      <c r="AD445" s="125"/>
      <c r="AE445" s="125"/>
      <c r="AF445" s="125"/>
      <c r="AG445" s="125"/>
      <c r="AH445" s="125"/>
      <c r="AI445" s="125"/>
      <c r="AJ445" s="1"/>
    </row>
    <row r="446" ht="24.0" customHeight="1">
      <c r="A446" s="1"/>
      <c r="B446" s="126"/>
      <c r="C446" s="94"/>
      <c r="D446" s="1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  <c r="AA446" s="125"/>
      <c r="AB446" s="125"/>
      <c r="AC446" s="125"/>
      <c r="AD446" s="125"/>
      <c r="AE446" s="125"/>
      <c r="AF446" s="125"/>
      <c r="AG446" s="125"/>
      <c r="AH446" s="125"/>
      <c r="AI446" s="125"/>
      <c r="AJ446" s="1"/>
    </row>
    <row r="447" ht="24.0" customHeight="1">
      <c r="A447" s="1"/>
      <c r="B447" s="126"/>
      <c r="C447" s="94"/>
      <c r="D447" s="1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  <c r="AA447" s="125"/>
      <c r="AB447" s="125"/>
      <c r="AC447" s="125"/>
      <c r="AD447" s="125"/>
      <c r="AE447" s="125"/>
      <c r="AF447" s="125"/>
      <c r="AG447" s="125"/>
      <c r="AH447" s="125"/>
      <c r="AI447" s="125"/>
      <c r="AJ447" s="1"/>
    </row>
    <row r="448" ht="24.0" customHeight="1">
      <c r="A448" s="1"/>
      <c r="B448" s="126"/>
      <c r="C448" s="94"/>
      <c r="D448" s="1"/>
      <c r="E448" s="125"/>
      <c r="F448" s="125"/>
      <c r="G448" s="125"/>
      <c r="H448" s="125"/>
      <c r="I448" s="125"/>
      <c r="J448" s="125"/>
      <c r="K448" s="125"/>
      <c r="L448" s="125"/>
      <c r="M448" s="125"/>
      <c r="N448" s="125"/>
      <c r="O448" s="125"/>
      <c r="P448" s="125"/>
      <c r="Q448" s="125"/>
      <c r="R448" s="125"/>
      <c r="S448" s="125"/>
      <c r="T448" s="125"/>
      <c r="U448" s="125"/>
      <c r="V448" s="125"/>
      <c r="W448" s="125"/>
      <c r="X448" s="125"/>
      <c r="Y448" s="125"/>
      <c r="Z448" s="125"/>
      <c r="AA448" s="125"/>
      <c r="AB448" s="125"/>
      <c r="AC448" s="125"/>
      <c r="AD448" s="125"/>
      <c r="AE448" s="125"/>
      <c r="AF448" s="125"/>
      <c r="AG448" s="125"/>
      <c r="AH448" s="125"/>
      <c r="AI448" s="125"/>
      <c r="AJ448" s="1"/>
    </row>
    <row r="449" ht="24.0" customHeight="1">
      <c r="A449" s="1"/>
      <c r="B449" s="126"/>
      <c r="C449" s="94"/>
      <c r="D449" s="1"/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  <c r="AA449" s="125"/>
      <c r="AB449" s="125"/>
      <c r="AC449" s="125"/>
      <c r="AD449" s="125"/>
      <c r="AE449" s="125"/>
      <c r="AF449" s="125"/>
      <c r="AG449" s="125"/>
      <c r="AH449" s="125"/>
      <c r="AI449" s="125"/>
      <c r="AJ449" s="1"/>
    </row>
    <row r="450" ht="24.0" customHeight="1">
      <c r="A450" s="1"/>
      <c r="B450" s="126"/>
      <c r="C450" s="94"/>
      <c r="D450" s="1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  <c r="AJ450" s="1"/>
    </row>
    <row r="451" ht="24.0" customHeight="1">
      <c r="A451" s="1"/>
      <c r="B451" s="126"/>
      <c r="C451" s="94"/>
      <c r="D451" s="1"/>
      <c r="E451" s="125"/>
      <c r="F451" s="125"/>
      <c r="G451" s="125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  <c r="AA451" s="125"/>
      <c r="AB451" s="125"/>
      <c r="AC451" s="125"/>
      <c r="AD451" s="125"/>
      <c r="AE451" s="125"/>
      <c r="AF451" s="125"/>
      <c r="AG451" s="125"/>
      <c r="AH451" s="125"/>
      <c r="AI451" s="125"/>
      <c r="AJ451" s="1"/>
    </row>
    <row r="452" ht="24.0" customHeight="1">
      <c r="A452" s="1"/>
      <c r="B452" s="126"/>
      <c r="C452" s="94"/>
      <c r="D452" s="1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  <c r="AA452" s="125"/>
      <c r="AB452" s="125"/>
      <c r="AC452" s="125"/>
      <c r="AD452" s="125"/>
      <c r="AE452" s="125"/>
      <c r="AF452" s="125"/>
      <c r="AG452" s="125"/>
      <c r="AH452" s="125"/>
      <c r="AI452" s="125"/>
      <c r="AJ452" s="1"/>
    </row>
    <row r="453" ht="24.0" customHeight="1">
      <c r="A453" s="1"/>
      <c r="B453" s="126"/>
      <c r="C453" s="94"/>
      <c r="D453" s="1"/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  <c r="Z453" s="125"/>
      <c r="AA453" s="125"/>
      <c r="AB453" s="125"/>
      <c r="AC453" s="125"/>
      <c r="AD453" s="125"/>
      <c r="AE453" s="125"/>
      <c r="AF453" s="125"/>
      <c r="AG453" s="125"/>
      <c r="AH453" s="125"/>
      <c r="AI453" s="125"/>
      <c r="AJ453" s="1"/>
    </row>
    <row r="454" ht="24.0" customHeight="1">
      <c r="A454" s="1"/>
      <c r="B454" s="126"/>
      <c r="C454" s="94"/>
      <c r="D454" s="1"/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  <c r="AJ454" s="1"/>
    </row>
    <row r="455" ht="24.0" customHeight="1">
      <c r="A455" s="1"/>
      <c r="B455" s="126"/>
      <c r="C455" s="94"/>
      <c r="D455" s="1"/>
      <c r="E455" s="125"/>
      <c r="F455" s="125"/>
      <c r="G455" s="125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  <c r="AA455" s="125"/>
      <c r="AB455" s="125"/>
      <c r="AC455" s="125"/>
      <c r="AD455" s="125"/>
      <c r="AE455" s="125"/>
      <c r="AF455" s="125"/>
      <c r="AG455" s="125"/>
      <c r="AH455" s="125"/>
      <c r="AI455" s="125"/>
      <c r="AJ455" s="1"/>
    </row>
    <row r="456" ht="24.0" customHeight="1">
      <c r="A456" s="1"/>
      <c r="B456" s="126"/>
      <c r="C456" s="94"/>
      <c r="D456" s="1"/>
      <c r="E456" s="125"/>
      <c r="F456" s="125"/>
      <c r="G456" s="125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  <c r="Z456" s="125"/>
      <c r="AA456" s="125"/>
      <c r="AB456" s="125"/>
      <c r="AC456" s="125"/>
      <c r="AD456" s="125"/>
      <c r="AE456" s="125"/>
      <c r="AF456" s="125"/>
      <c r="AG456" s="125"/>
      <c r="AH456" s="125"/>
      <c r="AI456" s="125"/>
      <c r="AJ456" s="1"/>
    </row>
    <row r="457" ht="24.0" customHeight="1">
      <c r="A457" s="1"/>
      <c r="B457" s="126"/>
      <c r="C457" s="94"/>
      <c r="D457" s="1"/>
      <c r="E457" s="125"/>
      <c r="F457" s="125"/>
      <c r="G457" s="125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  <c r="AA457" s="125"/>
      <c r="AB457" s="125"/>
      <c r="AC457" s="125"/>
      <c r="AD457" s="125"/>
      <c r="AE457" s="125"/>
      <c r="AF457" s="125"/>
      <c r="AG457" s="125"/>
      <c r="AH457" s="125"/>
      <c r="AI457" s="125"/>
      <c r="AJ457" s="1"/>
    </row>
    <row r="458" ht="24.0" customHeight="1">
      <c r="A458" s="1"/>
      <c r="B458" s="126"/>
      <c r="C458" s="94"/>
      <c r="D458" s="1"/>
      <c r="E458" s="125"/>
      <c r="F458" s="125"/>
      <c r="G458" s="125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  <c r="Z458" s="125"/>
      <c r="AA458" s="125"/>
      <c r="AB458" s="125"/>
      <c r="AC458" s="125"/>
      <c r="AD458" s="125"/>
      <c r="AE458" s="125"/>
      <c r="AF458" s="125"/>
      <c r="AG458" s="125"/>
      <c r="AH458" s="125"/>
      <c r="AI458" s="125"/>
      <c r="AJ458" s="1"/>
    </row>
    <row r="459" ht="24.0" customHeight="1">
      <c r="A459" s="1"/>
      <c r="B459" s="126"/>
      <c r="C459" s="94"/>
      <c r="D459" s="1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/>
      <c r="AA459" s="125"/>
      <c r="AB459" s="125"/>
      <c r="AC459" s="125"/>
      <c r="AD459" s="125"/>
      <c r="AE459" s="125"/>
      <c r="AF459" s="125"/>
      <c r="AG459" s="125"/>
      <c r="AH459" s="125"/>
      <c r="AI459" s="125"/>
      <c r="AJ459" s="1"/>
    </row>
    <row r="460" ht="24.0" customHeight="1">
      <c r="A460" s="1"/>
      <c r="B460" s="126"/>
      <c r="C460" s="94"/>
      <c r="D460" s="1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  <c r="Z460" s="125"/>
      <c r="AA460" s="125"/>
      <c r="AB460" s="125"/>
      <c r="AC460" s="125"/>
      <c r="AD460" s="125"/>
      <c r="AE460" s="125"/>
      <c r="AF460" s="125"/>
      <c r="AG460" s="125"/>
      <c r="AH460" s="125"/>
      <c r="AI460" s="125"/>
      <c r="AJ460" s="1"/>
    </row>
    <row r="461" ht="24.0" customHeight="1">
      <c r="A461" s="1"/>
      <c r="B461" s="126"/>
      <c r="C461" s="94"/>
      <c r="D461" s="1"/>
      <c r="E461" s="125"/>
      <c r="F461" s="125"/>
      <c r="G461" s="125"/>
      <c r="H461" s="125"/>
      <c r="I461" s="125"/>
      <c r="J461" s="125"/>
      <c r="K461" s="125"/>
      <c r="L461" s="125"/>
      <c r="M461" s="125"/>
      <c r="N461" s="125"/>
      <c r="O461" s="125"/>
      <c r="P461" s="125"/>
      <c r="Q461" s="125"/>
      <c r="R461" s="125"/>
      <c r="S461" s="125"/>
      <c r="T461" s="125"/>
      <c r="U461" s="125"/>
      <c r="V461" s="125"/>
      <c r="W461" s="125"/>
      <c r="X461" s="125"/>
      <c r="Y461" s="125"/>
      <c r="Z461" s="125"/>
      <c r="AA461" s="125"/>
      <c r="AB461" s="125"/>
      <c r="AC461" s="125"/>
      <c r="AD461" s="125"/>
      <c r="AE461" s="125"/>
      <c r="AF461" s="125"/>
      <c r="AG461" s="125"/>
      <c r="AH461" s="125"/>
      <c r="AI461" s="125"/>
      <c r="AJ461" s="1"/>
    </row>
    <row r="462" ht="24.0" customHeight="1">
      <c r="A462" s="1"/>
      <c r="B462" s="126"/>
      <c r="C462" s="94"/>
      <c r="D462" s="1"/>
      <c r="E462" s="125"/>
      <c r="F462" s="125"/>
      <c r="G462" s="125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  <c r="R462" s="125"/>
      <c r="S462" s="125"/>
      <c r="T462" s="125"/>
      <c r="U462" s="125"/>
      <c r="V462" s="125"/>
      <c r="W462" s="125"/>
      <c r="X462" s="125"/>
      <c r="Y462" s="125"/>
      <c r="Z462" s="125"/>
      <c r="AA462" s="125"/>
      <c r="AB462" s="125"/>
      <c r="AC462" s="125"/>
      <c r="AD462" s="125"/>
      <c r="AE462" s="125"/>
      <c r="AF462" s="125"/>
      <c r="AG462" s="125"/>
      <c r="AH462" s="125"/>
      <c r="AI462" s="125"/>
      <c r="AJ462" s="1"/>
    </row>
    <row r="463" ht="24.0" customHeight="1">
      <c r="A463" s="1"/>
      <c r="B463" s="126"/>
      <c r="C463" s="94"/>
      <c r="D463" s="1"/>
      <c r="E463" s="125"/>
      <c r="F463" s="125"/>
      <c r="G463" s="125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  <c r="AA463" s="125"/>
      <c r="AB463" s="125"/>
      <c r="AC463" s="125"/>
      <c r="AD463" s="125"/>
      <c r="AE463" s="125"/>
      <c r="AF463" s="125"/>
      <c r="AG463" s="125"/>
      <c r="AH463" s="125"/>
      <c r="AI463" s="125"/>
      <c r="AJ463" s="1"/>
    </row>
    <row r="464" ht="24.0" customHeight="1">
      <c r="A464" s="1"/>
      <c r="B464" s="126"/>
      <c r="C464" s="94"/>
      <c r="D464" s="1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  <c r="AA464" s="125"/>
      <c r="AB464" s="125"/>
      <c r="AC464" s="125"/>
      <c r="AD464" s="125"/>
      <c r="AE464" s="125"/>
      <c r="AF464" s="125"/>
      <c r="AG464" s="125"/>
      <c r="AH464" s="125"/>
      <c r="AI464" s="125"/>
      <c r="AJ464" s="1"/>
    </row>
    <row r="465" ht="24.0" customHeight="1">
      <c r="A465" s="1"/>
      <c r="B465" s="126"/>
      <c r="C465" s="94"/>
      <c r="D465" s="1"/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  <c r="Z465" s="125"/>
      <c r="AA465" s="125"/>
      <c r="AB465" s="125"/>
      <c r="AC465" s="125"/>
      <c r="AD465" s="125"/>
      <c r="AE465" s="125"/>
      <c r="AF465" s="125"/>
      <c r="AG465" s="125"/>
      <c r="AH465" s="125"/>
      <c r="AI465" s="125"/>
      <c r="AJ465" s="1"/>
    </row>
    <row r="466" ht="24.0" customHeight="1">
      <c r="A466" s="1"/>
      <c r="B466" s="126"/>
      <c r="C466" s="94"/>
      <c r="D466" s="1"/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  <c r="Z466" s="125"/>
      <c r="AA466" s="125"/>
      <c r="AB466" s="125"/>
      <c r="AC466" s="125"/>
      <c r="AD466" s="125"/>
      <c r="AE466" s="125"/>
      <c r="AF466" s="125"/>
      <c r="AG466" s="125"/>
      <c r="AH466" s="125"/>
      <c r="AI466" s="125"/>
      <c r="AJ466" s="1"/>
    </row>
    <row r="467" ht="24.0" customHeight="1">
      <c r="A467" s="1"/>
      <c r="B467" s="126"/>
      <c r="C467" s="94"/>
      <c r="D467" s="1"/>
      <c r="E467" s="125"/>
      <c r="F467" s="125"/>
      <c r="G467" s="125"/>
      <c r="H467" s="125"/>
      <c r="I467" s="125"/>
      <c r="J467" s="125"/>
      <c r="K467" s="125"/>
      <c r="L467" s="125"/>
      <c r="M467" s="125"/>
      <c r="N467" s="125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  <c r="Y467" s="125"/>
      <c r="Z467" s="125"/>
      <c r="AA467" s="125"/>
      <c r="AB467" s="125"/>
      <c r="AC467" s="125"/>
      <c r="AD467" s="125"/>
      <c r="AE467" s="125"/>
      <c r="AF467" s="125"/>
      <c r="AG467" s="125"/>
      <c r="AH467" s="125"/>
      <c r="AI467" s="125"/>
      <c r="AJ467" s="1"/>
    </row>
    <row r="468" ht="24.0" customHeight="1">
      <c r="A468" s="1"/>
      <c r="B468" s="126"/>
      <c r="C468" s="94"/>
      <c r="D468" s="1"/>
      <c r="E468" s="125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"/>
    </row>
    <row r="469" ht="24.0" customHeight="1">
      <c r="A469" s="1"/>
      <c r="B469" s="126"/>
      <c r="C469" s="94"/>
      <c r="D469" s="1"/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"/>
    </row>
    <row r="470" ht="24.0" customHeight="1">
      <c r="A470" s="1"/>
      <c r="B470" s="126"/>
      <c r="C470" s="94"/>
      <c r="D470" s="1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  <c r="AJ470" s="1"/>
    </row>
    <row r="471" ht="24.0" customHeight="1">
      <c r="A471" s="1"/>
      <c r="B471" s="126"/>
      <c r="C471" s="94"/>
      <c r="D471" s="1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  <c r="AJ471" s="1"/>
    </row>
    <row r="472" ht="24.0" customHeight="1">
      <c r="A472" s="1"/>
      <c r="B472" s="126"/>
      <c r="C472" s="94"/>
      <c r="D472" s="1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"/>
    </row>
    <row r="473" ht="24.0" customHeight="1">
      <c r="A473" s="1"/>
      <c r="B473" s="126"/>
      <c r="C473" s="94"/>
      <c r="D473" s="1"/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  <c r="AJ473" s="1"/>
    </row>
    <row r="474" ht="24.0" customHeight="1">
      <c r="A474" s="1"/>
      <c r="B474" s="126"/>
      <c r="C474" s="94"/>
      <c r="D474" s="1"/>
      <c r="E474" s="125"/>
      <c r="F474" s="125"/>
      <c r="G474" s="125"/>
      <c r="H474" s="125"/>
      <c r="I474" s="125"/>
      <c r="J474" s="125"/>
      <c r="K474" s="125"/>
      <c r="L474" s="125"/>
      <c r="M474" s="125"/>
      <c r="N474" s="125"/>
      <c r="O474" s="125"/>
      <c r="P474" s="125"/>
      <c r="Q474" s="125"/>
      <c r="R474" s="125"/>
      <c r="S474" s="125"/>
      <c r="T474" s="125"/>
      <c r="U474" s="125"/>
      <c r="V474" s="125"/>
      <c r="W474" s="125"/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  <c r="AJ474" s="1"/>
    </row>
    <row r="475" ht="24.0" customHeight="1">
      <c r="A475" s="1"/>
      <c r="B475" s="126"/>
      <c r="C475" s="94"/>
      <c r="D475" s="1"/>
      <c r="E475" s="125"/>
      <c r="F475" s="125"/>
      <c r="G475" s="125"/>
      <c r="H475" s="125"/>
      <c r="I475" s="125"/>
      <c r="J475" s="125"/>
      <c r="K475" s="125"/>
      <c r="L475" s="125"/>
      <c r="M475" s="125"/>
      <c r="N475" s="125"/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  <c r="AA475" s="125"/>
      <c r="AB475" s="125"/>
      <c r="AC475" s="125"/>
      <c r="AD475" s="125"/>
      <c r="AE475" s="125"/>
      <c r="AF475" s="125"/>
      <c r="AG475" s="125"/>
      <c r="AH475" s="125"/>
      <c r="AI475" s="125"/>
      <c r="AJ475" s="1"/>
    </row>
    <row r="476" ht="24.0" customHeight="1">
      <c r="A476" s="1"/>
      <c r="B476" s="126"/>
      <c r="C476" s="94"/>
      <c r="D476" s="1"/>
      <c r="E476" s="125"/>
      <c r="F476" s="125"/>
      <c r="G476" s="125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/>
      <c r="AA476" s="125"/>
      <c r="AB476" s="125"/>
      <c r="AC476" s="125"/>
      <c r="AD476" s="125"/>
      <c r="AE476" s="125"/>
      <c r="AF476" s="125"/>
      <c r="AG476" s="125"/>
      <c r="AH476" s="125"/>
      <c r="AI476" s="125"/>
      <c r="AJ476" s="1"/>
    </row>
    <row r="477" ht="24.0" customHeight="1">
      <c r="A477" s="1"/>
      <c r="B477" s="126"/>
      <c r="C477" s="94"/>
      <c r="D477" s="1"/>
      <c r="E477" s="125"/>
      <c r="F477" s="125"/>
      <c r="G477" s="125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  <c r="AB477" s="125"/>
      <c r="AC477" s="125"/>
      <c r="AD477" s="125"/>
      <c r="AE477" s="125"/>
      <c r="AF477" s="125"/>
      <c r="AG477" s="125"/>
      <c r="AH477" s="125"/>
      <c r="AI477" s="125"/>
      <c r="AJ477" s="1"/>
    </row>
    <row r="478" ht="24.0" customHeight="1">
      <c r="A478" s="1"/>
      <c r="B478" s="126"/>
      <c r="C478" s="94"/>
      <c r="D478" s="1"/>
      <c r="E478" s="125"/>
      <c r="F478" s="125"/>
      <c r="G478" s="125"/>
      <c r="H478" s="125"/>
      <c r="I478" s="125"/>
      <c r="J478" s="125"/>
      <c r="K478" s="125"/>
      <c r="L478" s="125"/>
      <c r="M478" s="125"/>
      <c r="N478" s="125"/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  <c r="AA478" s="125"/>
      <c r="AB478" s="125"/>
      <c r="AC478" s="125"/>
      <c r="AD478" s="125"/>
      <c r="AE478" s="125"/>
      <c r="AF478" s="125"/>
      <c r="AG478" s="125"/>
      <c r="AH478" s="125"/>
      <c r="AI478" s="125"/>
      <c r="AJ478" s="1"/>
    </row>
    <row r="479" ht="24.0" customHeight="1">
      <c r="A479" s="1"/>
      <c r="B479" s="126"/>
      <c r="C479" s="94"/>
      <c r="D479" s="1"/>
      <c r="E479" s="125"/>
      <c r="F479" s="125"/>
      <c r="G479" s="125"/>
      <c r="H479" s="125"/>
      <c r="I479" s="125"/>
      <c r="J479" s="125"/>
      <c r="K479" s="125"/>
      <c r="L479" s="125"/>
      <c r="M479" s="125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  <c r="AA479" s="125"/>
      <c r="AB479" s="125"/>
      <c r="AC479" s="125"/>
      <c r="AD479" s="125"/>
      <c r="AE479" s="125"/>
      <c r="AF479" s="125"/>
      <c r="AG479" s="125"/>
      <c r="AH479" s="125"/>
      <c r="AI479" s="125"/>
      <c r="AJ479" s="1"/>
    </row>
    <row r="480" ht="24.0" customHeight="1">
      <c r="A480" s="1"/>
      <c r="B480" s="126"/>
      <c r="C480" s="94"/>
      <c r="D480" s="1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  <c r="AJ480" s="1"/>
    </row>
    <row r="481" ht="24.0" customHeight="1">
      <c r="A481" s="1"/>
      <c r="B481" s="126"/>
      <c r="C481" s="94"/>
      <c r="D481" s="1"/>
      <c r="E481" s="125"/>
      <c r="F481" s="125"/>
      <c r="G481" s="125"/>
      <c r="H481" s="125"/>
      <c r="I481" s="125"/>
      <c r="J481" s="125"/>
      <c r="K481" s="125"/>
      <c r="L481" s="125"/>
      <c r="M481" s="125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  <c r="AA481" s="125"/>
      <c r="AB481" s="125"/>
      <c r="AC481" s="125"/>
      <c r="AD481" s="125"/>
      <c r="AE481" s="125"/>
      <c r="AF481" s="125"/>
      <c r="AG481" s="125"/>
      <c r="AH481" s="125"/>
      <c r="AI481" s="125"/>
      <c r="AJ481" s="1"/>
    </row>
    <row r="482" ht="24.0" customHeight="1">
      <c r="A482" s="1"/>
      <c r="B482" s="126"/>
      <c r="C482" s="94"/>
      <c r="D482" s="1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  <c r="AB482" s="125"/>
      <c r="AC482" s="125"/>
      <c r="AD482" s="125"/>
      <c r="AE482" s="125"/>
      <c r="AF482" s="125"/>
      <c r="AG482" s="125"/>
      <c r="AH482" s="125"/>
      <c r="AI482" s="125"/>
      <c r="AJ482" s="1"/>
    </row>
    <row r="483" ht="24.0" customHeight="1">
      <c r="A483" s="1"/>
      <c r="B483" s="126"/>
      <c r="C483" s="94"/>
      <c r="D483" s="1"/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  <c r="Z483" s="125"/>
      <c r="AA483" s="125"/>
      <c r="AB483" s="125"/>
      <c r="AC483" s="125"/>
      <c r="AD483" s="125"/>
      <c r="AE483" s="125"/>
      <c r="AF483" s="125"/>
      <c r="AG483" s="125"/>
      <c r="AH483" s="125"/>
      <c r="AI483" s="125"/>
      <c r="AJ483" s="1"/>
    </row>
    <row r="484" ht="24.0" customHeight="1">
      <c r="A484" s="1"/>
      <c r="B484" s="126"/>
      <c r="C484" s="94"/>
      <c r="D484" s="1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  <c r="Z484" s="125"/>
      <c r="AA484" s="125"/>
      <c r="AB484" s="125"/>
      <c r="AC484" s="125"/>
      <c r="AD484" s="125"/>
      <c r="AE484" s="125"/>
      <c r="AF484" s="125"/>
      <c r="AG484" s="125"/>
      <c r="AH484" s="125"/>
      <c r="AI484" s="125"/>
      <c r="AJ484" s="1"/>
    </row>
    <row r="485" ht="24.0" customHeight="1">
      <c r="A485" s="1"/>
      <c r="B485" s="126"/>
      <c r="C485" s="94"/>
      <c r="D485" s="1"/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  <c r="AA485" s="125"/>
      <c r="AB485" s="125"/>
      <c r="AC485" s="125"/>
      <c r="AD485" s="125"/>
      <c r="AE485" s="125"/>
      <c r="AF485" s="125"/>
      <c r="AG485" s="125"/>
      <c r="AH485" s="125"/>
      <c r="AI485" s="125"/>
      <c r="AJ485" s="1"/>
    </row>
    <row r="486" ht="24.0" customHeight="1">
      <c r="A486" s="1"/>
      <c r="B486" s="126"/>
      <c r="C486" s="94"/>
      <c r="D486" s="1"/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  <c r="Z486" s="125"/>
      <c r="AA486" s="125"/>
      <c r="AB486" s="125"/>
      <c r="AC486" s="125"/>
      <c r="AD486" s="125"/>
      <c r="AE486" s="125"/>
      <c r="AF486" s="125"/>
      <c r="AG486" s="125"/>
      <c r="AH486" s="125"/>
      <c r="AI486" s="125"/>
      <c r="AJ486" s="1"/>
    </row>
    <row r="487" ht="24.0" customHeight="1">
      <c r="A487" s="1"/>
      <c r="B487" s="126"/>
      <c r="C487" s="94"/>
      <c r="D487" s="1"/>
      <c r="E487" s="125"/>
      <c r="F487" s="125"/>
      <c r="G487" s="125"/>
      <c r="H487" s="125"/>
      <c r="I487" s="125"/>
      <c r="J487" s="125"/>
      <c r="K487" s="125"/>
      <c r="L487" s="125"/>
      <c r="M487" s="125"/>
      <c r="N487" s="125"/>
      <c r="O487" s="125"/>
      <c r="P487" s="125"/>
      <c r="Q487" s="125"/>
      <c r="R487" s="125"/>
      <c r="S487" s="125"/>
      <c r="T487" s="125"/>
      <c r="U487" s="125"/>
      <c r="V487" s="125"/>
      <c r="W487" s="125"/>
      <c r="X487" s="125"/>
      <c r="Y487" s="125"/>
      <c r="Z487" s="125"/>
      <c r="AA487" s="125"/>
      <c r="AB487" s="125"/>
      <c r="AC487" s="125"/>
      <c r="AD487" s="125"/>
      <c r="AE487" s="125"/>
      <c r="AF487" s="125"/>
      <c r="AG487" s="125"/>
      <c r="AH487" s="125"/>
      <c r="AI487" s="125"/>
      <c r="AJ487" s="1"/>
    </row>
    <row r="488" ht="24.0" customHeight="1">
      <c r="A488" s="1"/>
      <c r="B488" s="126"/>
      <c r="C488" s="94"/>
      <c r="D488" s="1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  <c r="Z488" s="125"/>
      <c r="AA488" s="125"/>
      <c r="AB488" s="125"/>
      <c r="AC488" s="125"/>
      <c r="AD488" s="125"/>
      <c r="AE488" s="125"/>
      <c r="AF488" s="125"/>
      <c r="AG488" s="125"/>
      <c r="AH488" s="125"/>
      <c r="AI488" s="125"/>
      <c r="AJ488" s="1"/>
    </row>
    <row r="489" ht="24.0" customHeight="1">
      <c r="A489" s="1"/>
      <c r="B489" s="126"/>
      <c r="C489" s="94"/>
      <c r="D489" s="1"/>
      <c r="E489" s="125"/>
      <c r="F489" s="125"/>
      <c r="G489" s="125"/>
      <c r="H489" s="125"/>
      <c r="I489" s="125"/>
      <c r="J489" s="125"/>
      <c r="K489" s="125"/>
      <c r="L489" s="125"/>
      <c r="M489" s="125"/>
      <c r="N489" s="125"/>
      <c r="O489" s="125"/>
      <c r="P489" s="125"/>
      <c r="Q489" s="125"/>
      <c r="R489" s="125"/>
      <c r="S489" s="125"/>
      <c r="T489" s="125"/>
      <c r="U489" s="125"/>
      <c r="V489" s="125"/>
      <c r="W489" s="125"/>
      <c r="X489" s="125"/>
      <c r="Y489" s="125"/>
      <c r="Z489" s="125"/>
      <c r="AA489" s="125"/>
      <c r="AB489" s="125"/>
      <c r="AC489" s="125"/>
      <c r="AD489" s="125"/>
      <c r="AE489" s="125"/>
      <c r="AF489" s="125"/>
      <c r="AG489" s="125"/>
      <c r="AH489" s="125"/>
      <c r="AI489" s="125"/>
      <c r="AJ489" s="1"/>
    </row>
    <row r="490" ht="24.0" customHeight="1">
      <c r="A490" s="1"/>
      <c r="B490" s="126"/>
      <c r="C490" s="94"/>
      <c r="D490" s="1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  <c r="Z490" s="125"/>
      <c r="AA490" s="125"/>
      <c r="AB490" s="125"/>
      <c r="AC490" s="125"/>
      <c r="AD490" s="125"/>
      <c r="AE490" s="125"/>
      <c r="AF490" s="125"/>
      <c r="AG490" s="125"/>
      <c r="AH490" s="125"/>
      <c r="AI490" s="125"/>
      <c r="AJ490" s="1"/>
    </row>
    <row r="491" ht="24.0" customHeight="1">
      <c r="A491" s="1"/>
      <c r="B491" s="126"/>
      <c r="C491" s="94"/>
      <c r="D491" s="1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  <c r="AB491" s="125"/>
      <c r="AC491" s="125"/>
      <c r="AD491" s="125"/>
      <c r="AE491" s="125"/>
      <c r="AF491" s="125"/>
      <c r="AG491" s="125"/>
      <c r="AH491" s="125"/>
      <c r="AI491" s="125"/>
      <c r="AJ491" s="1"/>
    </row>
    <row r="492" ht="24.0" customHeight="1">
      <c r="A492" s="1"/>
      <c r="B492" s="126"/>
      <c r="C492" s="94"/>
      <c r="D492" s="1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  <c r="AB492" s="125"/>
      <c r="AC492" s="125"/>
      <c r="AD492" s="125"/>
      <c r="AE492" s="125"/>
      <c r="AF492" s="125"/>
      <c r="AG492" s="125"/>
      <c r="AH492" s="125"/>
      <c r="AI492" s="125"/>
      <c r="AJ492" s="1"/>
    </row>
    <row r="493" ht="24.0" customHeight="1">
      <c r="A493" s="1"/>
      <c r="B493" s="126"/>
      <c r="C493" s="94"/>
      <c r="D493" s="1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  <c r="AA493" s="125"/>
      <c r="AB493" s="125"/>
      <c r="AC493" s="125"/>
      <c r="AD493" s="125"/>
      <c r="AE493" s="125"/>
      <c r="AF493" s="125"/>
      <c r="AG493" s="125"/>
      <c r="AH493" s="125"/>
      <c r="AI493" s="125"/>
      <c r="AJ493" s="1"/>
    </row>
    <row r="494" ht="24.0" customHeight="1">
      <c r="A494" s="1"/>
      <c r="B494" s="126"/>
      <c r="C494" s="94"/>
      <c r="D494" s="1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  <c r="AB494" s="125"/>
      <c r="AC494" s="125"/>
      <c r="AD494" s="125"/>
      <c r="AE494" s="125"/>
      <c r="AF494" s="125"/>
      <c r="AG494" s="125"/>
      <c r="AH494" s="125"/>
      <c r="AI494" s="125"/>
      <c r="AJ494" s="1"/>
    </row>
    <row r="495" ht="24.0" customHeight="1">
      <c r="A495" s="1"/>
      <c r="B495" s="126"/>
      <c r="C495" s="94"/>
      <c r="D495" s="1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  <c r="AB495" s="125"/>
      <c r="AC495" s="125"/>
      <c r="AD495" s="125"/>
      <c r="AE495" s="125"/>
      <c r="AF495" s="125"/>
      <c r="AG495" s="125"/>
      <c r="AH495" s="125"/>
      <c r="AI495" s="125"/>
      <c r="AJ495" s="1"/>
    </row>
    <row r="496" ht="24.0" customHeight="1">
      <c r="A496" s="1"/>
      <c r="B496" s="126"/>
      <c r="C496" s="94"/>
      <c r="D496" s="1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  <c r="AB496" s="125"/>
      <c r="AC496" s="125"/>
      <c r="AD496" s="125"/>
      <c r="AE496" s="125"/>
      <c r="AF496" s="125"/>
      <c r="AG496" s="125"/>
      <c r="AH496" s="125"/>
      <c r="AI496" s="125"/>
      <c r="AJ496" s="1"/>
    </row>
    <row r="497" ht="24.0" customHeight="1">
      <c r="A497" s="1"/>
      <c r="B497" s="126"/>
      <c r="C497" s="94"/>
      <c r="D497" s="1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  <c r="AB497" s="125"/>
      <c r="AC497" s="125"/>
      <c r="AD497" s="125"/>
      <c r="AE497" s="125"/>
      <c r="AF497" s="125"/>
      <c r="AG497" s="125"/>
      <c r="AH497" s="125"/>
      <c r="AI497" s="125"/>
      <c r="AJ497" s="1"/>
    </row>
    <row r="498" ht="24.0" customHeight="1">
      <c r="A498" s="1"/>
      <c r="B498" s="126"/>
      <c r="C498" s="94"/>
      <c r="D498" s="1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  <c r="AB498" s="125"/>
      <c r="AC498" s="125"/>
      <c r="AD498" s="125"/>
      <c r="AE498" s="125"/>
      <c r="AF498" s="125"/>
      <c r="AG498" s="125"/>
      <c r="AH498" s="125"/>
      <c r="AI498" s="125"/>
      <c r="AJ498" s="1"/>
    </row>
    <row r="499" ht="24.0" customHeight="1">
      <c r="A499" s="1"/>
      <c r="B499" s="126"/>
      <c r="C499" s="94"/>
      <c r="D499" s="1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  <c r="AA499" s="125"/>
      <c r="AB499" s="125"/>
      <c r="AC499" s="125"/>
      <c r="AD499" s="125"/>
      <c r="AE499" s="125"/>
      <c r="AF499" s="125"/>
      <c r="AG499" s="125"/>
      <c r="AH499" s="125"/>
      <c r="AI499" s="125"/>
      <c r="AJ499" s="1"/>
    </row>
    <row r="500" ht="24.0" customHeight="1">
      <c r="A500" s="1"/>
      <c r="B500" s="126"/>
      <c r="C500" s="94"/>
      <c r="D500" s="1"/>
      <c r="E500" s="125"/>
      <c r="F500" s="125"/>
      <c r="G500" s="125"/>
      <c r="H500" s="125"/>
      <c r="I500" s="125"/>
      <c r="J500" s="125"/>
      <c r="K500" s="125"/>
      <c r="L500" s="125"/>
      <c r="M500" s="125"/>
      <c r="N500" s="125"/>
      <c r="O500" s="125"/>
      <c r="P500" s="125"/>
      <c r="Q500" s="125"/>
      <c r="R500" s="125"/>
      <c r="S500" s="125"/>
      <c r="T500" s="125"/>
      <c r="U500" s="125"/>
      <c r="V500" s="125"/>
      <c r="W500" s="125"/>
      <c r="X500" s="125"/>
      <c r="Y500" s="125"/>
      <c r="Z500" s="125"/>
      <c r="AA500" s="125"/>
      <c r="AB500" s="125"/>
      <c r="AC500" s="125"/>
      <c r="AD500" s="125"/>
      <c r="AE500" s="125"/>
      <c r="AF500" s="125"/>
      <c r="AG500" s="125"/>
      <c r="AH500" s="125"/>
      <c r="AI500" s="125"/>
      <c r="AJ500" s="1"/>
    </row>
    <row r="501" ht="24.0" customHeight="1">
      <c r="A501" s="1"/>
      <c r="B501" s="126"/>
      <c r="C501" s="94"/>
      <c r="D501" s="1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  <c r="AA501" s="125"/>
      <c r="AB501" s="125"/>
      <c r="AC501" s="125"/>
      <c r="AD501" s="125"/>
      <c r="AE501" s="125"/>
      <c r="AF501" s="125"/>
      <c r="AG501" s="125"/>
      <c r="AH501" s="125"/>
      <c r="AI501" s="125"/>
      <c r="AJ501" s="1"/>
    </row>
    <row r="502" ht="24.0" customHeight="1">
      <c r="A502" s="1"/>
      <c r="B502" s="126"/>
      <c r="C502" s="94"/>
      <c r="D502" s="1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  <c r="AB502" s="125"/>
      <c r="AC502" s="125"/>
      <c r="AD502" s="125"/>
      <c r="AE502" s="125"/>
      <c r="AF502" s="125"/>
      <c r="AG502" s="125"/>
      <c r="AH502" s="125"/>
      <c r="AI502" s="125"/>
      <c r="AJ502" s="1"/>
    </row>
    <row r="503" ht="24.0" customHeight="1">
      <c r="A503" s="1"/>
      <c r="B503" s="126"/>
      <c r="C503" s="94"/>
      <c r="D503" s="1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  <c r="AB503" s="125"/>
      <c r="AC503" s="125"/>
      <c r="AD503" s="125"/>
      <c r="AE503" s="125"/>
      <c r="AF503" s="125"/>
      <c r="AG503" s="125"/>
      <c r="AH503" s="125"/>
      <c r="AI503" s="125"/>
      <c r="AJ503" s="1"/>
    </row>
    <row r="504" ht="24.0" customHeight="1">
      <c r="A504" s="1"/>
      <c r="B504" s="126"/>
      <c r="C504" s="94"/>
      <c r="D504" s="1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  <c r="AJ504" s="1"/>
    </row>
    <row r="505" ht="24.0" customHeight="1">
      <c r="A505" s="1"/>
      <c r="B505" s="126"/>
      <c r="C505" s="94"/>
      <c r="D505" s="1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  <c r="AB505" s="125"/>
      <c r="AC505" s="125"/>
      <c r="AD505" s="125"/>
      <c r="AE505" s="125"/>
      <c r="AF505" s="125"/>
      <c r="AG505" s="125"/>
      <c r="AH505" s="125"/>
      <c r="AI505" s="125"/>
      <c r="AJ505" s="1"/>
    </row>
    <row r="506" ht="24.0" customHeight="1">
      <c r="A506" s="1"/>
      <c r="B506" s="126"/>
      <c r="C506" s="94"/>
      <c r="D506" s="1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  <c r="AB506" s="125"/>
      <c r="AC506" s="125"/>
      <c r="AD506" s="125"/>
      <c r="AE506" s="125"/>
      <c r="AF506" s="125"/>
      <c r="AG506" s="125"/>
      <c r="AH506" s="125"/>
      <c r="AI506" s="125"/>
      <c r="AJ506" s="1"/>
    </row>
    <row r="507" ht="24.0" customHeight="1">
      <c r="A507" s="1"/>
      <c r="B507" s="126"/>
      <c r="C507" s="94"/>
      <c r="D507" s="1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  <c r="AJ507" s="1"/>
    </row>
    <row r="508" ht="24.0" customHeight="1">
      <c r="A508" s="1"/>
      <c r="B508" s="126"/>
      <c r="C508" s="94"/>
      <c r="D508" s="1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  <c r="AB508" s="125"/>
      <c r="AC508" s="125"/>
      <c r="AD508" s="125"/>
      <c r="AE508" s="125"/>
      <c r="AF508" s="125"/>
      <c r="AG508" s="125"/>
      <c r="AH508" s="125"/>
      <c r="AI508" s="125"/>
      <c r="AJ508" s="1"/>
    </row>
    <row r="509" ht="24.0" customHeight="1">
      <c r="A509" s="1"/>
      <c r="B509" s="126"/>
      <c r="C509" s="94"/>
      <c r="D509" s="1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  <c r="AB509" s="125"/>
      <c r="AC509" s="125"/>
      <c r="AD509" s="125"/>
      <c r="AE509" s="125"/>
      <c r="AF509" s="125"/>
      <c r="AG509" s="125"/>
      <c r="AH509" s="125"/>
      <c r="AI509" s="125"/>
      <c r="AJ509" s="1"/>
    </row>
    <row r="510" ht="24.0" customHeight="1">
      <c r="A510" s="1"/>
      <c r="B510" s="126"/>
      <c r="C510" s="94"/>
      <c r="D510" s="1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  <c r="AB510" s="125"/>
      <c r="AC510" s="125"/>
      <c r="AD510" s="125"/>
      <c r="AE510" s="125"/>
      <c r="AF510" s="125"/>
      <c r="AG510" s="125"/>
      <c r="AH510" s="125"/>
      <c r="AI510" s="125"/>
      <c r="AJ510" s="1"/>
    </row>
    <row r="511" ht="24.0" customHeight="1">
      <c r="A511" s="1"/>
      <c r="B511" s="126"/>
      <c r="C511" s="94"/>
      <c r="D511" s="1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  <c r="AB511" s="125"/>
      <c r="AC511" s="125"/>
      <c r="AD511" s="125"/>
      <c r="AE511" s="125"/>
      <c r="AF511" s="125"/>
      <c r="AG511" s="125"/>
      <c r="AH511" s="125"/>
      <c r="AI511" s="125"/>
      <c r="AJ511" s="1"/>
    </row>
    <row r="512" ht="24.0" customHeight="1">
      <c r="A512" s="1"/>
      <c r="B512" s="126"/>
      <c r="C512" s="94"/>
      <c r="D512" s="1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  <c r="AB512" s="125"/>
      <c r="AC512" s="125"/>
      <c r="AD512" s="125"/>
      <c r="AE512" s="125"/>
      <c r="AF512" s="125"/>
      <c r="AG512" s="125"/>
      <c r="AH512" s="125"/>
      <c r="AI512" s="125"/>
      <c r="AJ512" s="1"/>
    </row>
    <row r="513" ht="24.0" customHeight="1">
      <c r="A513" s="1"/>
      <c r="B513" s="126"/>
      <c r="C513" s="94"/>
      <c r="D513" s="1"/>
      <c r="E513" s="125"/>
      <c r="F513" s="125"/>
      <c r="G513" s="125"/>
      <c r="H513" s="125"/>
      <c r="I513" s="125"/>
      <c r="J513" s="125"/>
      <c r="K513" s="125"/>
      <c r="L513" s="125"/>
      <c r="M513" s="125"/>
      <c r="N513" s="125"/>
      <c r="O513" s="125"/>
      <c r="P513" s="125"/>
      <c r="Q513" s="125"/>
      <c r="R513" s="125"/>
      <c r="S513" s="125"/>
      <c r="T513" s="125"/>
      <c r="U513" s="125"/>
      <c r="V513" s="125"/>
      <c r="W513" s="125"/>
      <c r="X513" s="125"/>
      <c r="Y513" s="125"/>
      <c r="Z513" s="125"/>
      <c r="AA513" s="125"/>
      <c r="AB513" s="125"/>
      <c r="AC513" s="125"/>
      <c r="AD513" s="125"/>
      <c r="AE513" s="125"/>
      <c r="AF513" s="125"/>
      <c r="AG513" s="125"/>
      <c r="AH513" s="125"/>
      <c r="AI513" s="125"/>
      <c r="AJ513" s="1"/>
    </row>
    <row r="514" ht="24.0" customHeight="1">
      <c r="A514" s="1"/>
      <c r="B514" s="126"/>
      <c r="C514" s="94"/>
      <c r="D514" s="1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  <c r="AB514" s="125"/>
      <c r="AC514" s="125"/>
      <c r="AD514" s="125"/>
      <c r="AE514" s="125"/>
      <c r="AF514" s="125"/>
      <c r="AG514" s="125"/>
      <c r="AH514" s="125"/>
      <c r="AI514" s="125"/>
      <c r="AJ514" s="1"/>
    </row>
    <row r="515" ht="24.0" customHeight="1">
      <c r="A515" s="1"/>
      <c r="B515" s="126"/>
      <c r="C515" s="94"/>
      <c r="D515" s="1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  <c r="AB515" s="125"/>
      <c r="AC515" s="125"/>
      <c r="AD515" s="125"/>
      <c r="AE515" s="125"/>
      <c r="AF515" s="125"/>
      <c r="AG515" s="125"/>
      <c r="AH515" s="125"/>
      <c r="AI515" s="125"/>
      <c r="AJ515" s="1"/>
    </row>
    <row r="516" ht="24.0" customHeight="1">
      <c r="A516" s="1"/>
      <c r="B516" s="126"/>
      <c r="C516" s="94"/>
      <c r="D516" s="1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  <c r="AB516" s="125"/>
      <c r="AC516" s="125"/>
      <c r="AD516" s="125"/>
      <c r="AE516" s="125"/>
      <c r="AF516" s="125"/>
      <c r="AG516" s="125"/>
      <c r="AH516" s="125"/>
      <c r="AI516" s="125"/>
      <c r="AJ516" s="1"/>
    </row>
    <row r="517" ht="24.0" customHeight="1">
      <c r="A517" s="1"/>
      <c r="B517" s="126"/>
      <c r="C517" s="94"/>
      <c r="D517" s="1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  <c r="AA517" s="125"/>
      <c r="AB517" s="125"/>
      <c r="AC517" s="125"/>
      <c r="AD517" s="125"/>
      <c r="AE517" s="125"/>
      <c r="AF517" s="125"/>
      <c r="AG517" s="125"/>
      <c r="AH517" s="125"/>
      <c r="AI517" s="125"/>
      <c r="AJ517" s="1"/>
    </row>
    <row r="518" ht="24.0" customHeight="1">
      <c r="A518" s="1"/>
      <c r="B518" s="126"/>
      <c r="C518" s="94"/>
      <c r="D518" s="1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  <c r="AB518" s="125"/>
      <c r="AC518" s="125"/>
      <c r="AD518" s="125"/>
      <c r="AE518" s="125"/>
      <c r="AF518" s="125"/>
      <c r="AG518" s="125"/>
      <c r="AH518" s="125"/>
      <c r="AI518" s="125"/>
      <c r="AJ518" s="1"/>
    </row>
    <row r="519" ht="24.0" customHeight="1">
      <c r="A519" s="1"/>
      <c r="B519" s="126"/>
      <c r="C519" s="94"/>
      <c r="D519" s="1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  <c r="AB519" s="125"/>
      <c r="AC519" s="125"/>
      <c r="AD519" s="125"/>
      <c r="AE519" s="125"/>
      <c r="AF519" s="125"/>
      <c r="AG519" s="125"/>
      <c r="AH519" s="125"/>
      <c r="AI519" s="125"/>
      <c r="AJ519" s="1"/>
    </row>
    <row r="520" ht="24.0" customHeight="1">
      <c r="A520" s="1"/>
      <c r="B520" s="126"/>
      <c r="C520" s="94"/>
      <c r="D520" s="1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  <c r="AB520" s="125"/>
      <c r="AC520" s="125"/>
      <c r="AD520" s="125"/>
      <c r="AE520" s="125"/>
      <c r="AF520" s="125"/>
      <c r="AG520" s="125"/>
      <c r="AH520" s="125"/>
      <c r="AI520" s="125"/>
      <c r="AJ520" s="1"/>
    </row>
    <row r="521" ht="24.0" customHeight="1">
      <c r="A521" s="1"/>
      <c r="B521" s="126"/>
      <c r="C521" s="94"/>
      <c r="D521" s="1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  <c r="AB521" s="125"/>
      <c r="AC521" s="125"/>
      <c r="AD521" s="125"/>
      <c r="AE521" s="125"/>
      <c r="AF521" s="125"/>
      <c r="AG521" s="125"/>
      <c r="AH521" s="125"/>
      <c r="AI521" s="125"/>
      <c r="AJ521" s="1"/>
    </row>
    <row r="522" ht="24.0" customHeight="1">
      <c r="A522" s="1"/>
      <c r="B522" s="126"/>
      <c r="C522" s="94"/>
      <c r="D522" s="1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  <c r="AB522" s="125"/>
      <c r="AC522" s="125"/>
      <c r="AD522" s="125"/>
      <c r="AE522" s="125"/>
      <c r="AF522" s="125"/>
      <c r="AG522" s="125"/>
      <c r="AH522" s="125"/>
      <c r="AI522" s="125"/>
      <c r="AJ522" s="1"/>
    </row>
    <row r="523" ht="24.0" customHeight="1">
      <c r="A523" s="1"/>
      <c r="B523" s="126"/>
      <c r="C523" s="94"/>
      <c r="D523" s="1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  <c r="AA523" s="125"/>
      <c r="AB523" s="125"/>
      <c r="AC523" s="125"/>
      <c r="AD523" s="125"/>
      <c r="AE523" s="125"/>
      <c r="AF523" s="125"/>
      <c r="AG523" s="125"/>
      <c r="AH523" s="125"/>
      <c r="AI523" s="125"/>
      <c r="AJ523" s="1"/>
    </row>
    <row r="524" ht="24.0" customHeight="1">
      <c r="A524" s="1"/>
      <c r="B524" s="126"/>
      <c r="C524" s="94"/>
      <c r="D524" s="1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  <c r="AA524" s="125"/>
      <c r="AB524" s="125"/>
      <c r="AC524" s="125"/>
      <c r="AD524" s="125"/>
      <c r="AE524" s="125"/>
      <c r="AF524" s="125"/>
      <c r="AG524" s="125"/>
      <c r="AH524" s="125"/>
      <c r="AI524" s="125"/>
      <c r="AJ524" s="1"/>
    </row>
    <row r="525" ht="24.0" customHeight="1">
      <c r="A525" s="1"/>
      <c r="B525" s="126"/>
      <c r="C525" s="94"/>
      <c r="D525" s="1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  <c r="Z525" s="125"/>
      <c r="AA525" s="125"/>
      <c r="AB525" s="125"/>
      <c r="AC525" s="125"/>
      <c r="AD525" s="125"/>
      <c r="AE525" s="125"/>
      <c r="AF525" s="125"/>
      <c r="AG525" s="125"/>
      <c r="AH525" s="125"/>
      <c r="AI525" s="125"/>
      <c r="AJ525" s="1"/>
    </row>
    <row r="526" ht="24.0" customHeight="1">
      <c r="A526" s="1"/>
      <c r="B526" s="126"/>
      <c r="C526" s="94"/>
      <c r="D526" s="1"/>
      <c r="E526" s="125"/>
      <c r="F526" s="125"/>
      <c r="G526" s="125"/>
      <c r="H526" s="125"/>
      <c r="I526" s="125"/>
      <c r="J526" s="125"/>
      <c r="K526" s="125"/>
      <c r="L526" s="125"/>
      <c r="M526" s="125"/>
      <c r="N526" s="125"/>
      <c r="O526" s="125"/>
      <c r="P526" s="125"/>
      <c r="Q526" s="125"/>
      <c r="R526" s="125"/>
      <c r="S526" s="125"/>
      <c r="T526" s="125"/>
      <c r="U526" s="125"/>
      <c r="V526" s="125"/>
      <c r="W526" s="125"/>
      <c r="X526" s="125"/>
      <c r="Y526" s="125"/>
      <c r="Z526" s="125"/>
      <c r="AA526" s="125"/>
      <c r="AB526" s="125"/>
      <c r="AC526" s="125"/>
      <c r="AD526" s="125"/>
      <c r="AE526" s="125"/>
      <c r="AF526" s="125"/>
      <c r="AG526" s="125"/>
      <c r="AH526" s="125"/>
      <c r="AI526" s="125"/>
      <c r="AJ526" s="1"/>
    </row>
    <row r="527" ht="24.0" customHeight="1">
      <c r="A527" s="1"/>
      <c r="B527" s="126"/>
      <c r="C527" s="94"/>
      <c r="D527" s="1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  <c r="AB527" s="125"/>
      <c r="AC527" s="125"/>
      <c r="AD527" s="125"/>
      <c r="AE527" s="125"/>
      <c r="AF527" s="125"/>
      <c r="AG527" s="125"/>
      <c r="AH527" s="125"/>
      <c r="AI527" s="125"/>
      <c r="AJ527" s="1"/>
    </row>
    <row r="528" ht="24.0" customHeight="1">
      <c r="A528" s="1"/>
      <c r="B528" s="126"/>
      <c r="C528" s="94"/>
      <c r="D528" s="1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  <c r="AA528" s="125"/>
      <c r="AB528" s="125"/>
      <c r="AC528" s="125"/>
      <c r="AD528" s="125"/>
      <c r="AE528" s="125"/>
      <c r="AF528" s="125"/>
      <c r="AG528" s="125"/>
      <c r="AH528" s="125"/>
      <c r="AI528" s="125"/>
      <c r="AJ528" s="1"/>
    </row>
    <row r="529" ht="24.0" customHeight="1">
      <c r="A529" s="1"/>
      <c r="B529" s="126"/>
      <c r="C529" s="94"/>
      <c r="D529" s="1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  <c r="AA529" s="125"/>
      <c r="AB529" s="125"/>
      <c r="AC529" s="125"/>
      <c r="AD529" s="125"/>
      <c r="AE529" s="125"/>
      <c r="AF529" s="125"/>
      <c r="AG529" s="125"/>
      <c r="AH529" s="125"/>
      <c r="AI529" s="125"/>
      <c r="AJ529" s="1"/>
    </row>
    <row r="530" ht="24.0" customHeight="1">
      <c r="A530" s="1"/>
      <c r="B530" s="126"/>
      <c r="C530" s="94"/>
      <c r="D530" s="1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  <c r="AA530" s="125"/>
      <c r="AB530" s="125"/>
      <c r="AC530" s="125"/>
      <c r="AD530" s="125"/>
      <c r="AE530" s="125"/>
      <c r="AF530" s="125"/>
      <c r="AG530" s="125"/>
      <c r="AH530" s="125"/>
      <c r="AI530" s="125"/>
      <c r="AJ530" s="1"/>
    </row>
    <row r="531" ht="24.0" customHeight="1">
      <c r="A531" s="1"/>
      <c r="B531" s="126"/>
      <c r="C531" s="94"/>
      <c r="D531" s="1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  <c r="AB531" s="125"/>
      <c r="AC531" s="125"/>
      <c r="AD531" s="125"/>
      <c r="AE531" s="125"/>
      <c r="AF531" s="125"/>
      <c r="AG531" s="125"/>
      <c r="AH531" s="125"/>
      <c r="AI531" s="125"/>
      <c r="AJ531" s="1"/>
    </row>
    <row r="532" ht="24.0" customHeight="1">
      <c r="A532" s="1"/>
      <c r="B532" s="126"/>
      <c r="C532" s="94"/>
      <c r="D532" s="1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  <c r="AA532" s="125"/>
      <c r="AB532" s="125"/>
      <c r="AC532" s="125"/>
      <c r="AD532" s="125"/>
      <c r="AE532" s="125"/>
      <c r="AF532" s="125"/>
      <c r="AG532" s="125"/>
      <c r="AH532" s="125"/>
      <c r="AI532" s="125"/>
      <c r="AJ532" s="1"/>
    </row>
    <row r="533" ht="24.0" customHeight="1">
      <c r="A533" s="1"/>
      <c r="B533" s="126"/>
      <c r="C533" s="94"/>
      <c r="D533" s="1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  <c r="AB533" s="125"/>
      <c r="AC533" s="125"/>
      <c r="AD533" s="125"/>
      <c r="AE533" s="125"/>
      <c r="AF533" s="125"/>
      <c r="AG533" s="125"/>
      <c r="AH533" s="125"/>
      <c r="AI533" s="125"/>
      <c r="AJ533" s="1"/>
    </row>
    <row r="534" ht="24.0" customHeight="1">
      <c r="A534" s="1"/>
      <c r="B534" s="126"/>
      <c r="C534" s="94"/>
      <c r="D534" s="1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  <c r="AB534" s="125"/>
      <c r="AC534" s="125"/>
      <c r="AD534" s="125"/>
      <c r="AE534" s="125"/>
      <c r="AF534" s="125"/>
      <c r="AG534" s="125"/>
      <c r="AH534" s="125"/>
      <c r="AI534" s="125"/>
      <c r="AJ534" s="1"/>
    </row>
    <row r="535" ht="24.0" customHeight="1">
      <c r="A535" s="1"/>
      <c r="B535" s="126"/>
      <c r="C535" s="94"/>
      <c r="D535" s="1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  <c r="AB535" s="125"/>
      <c r="AC535" s="125"/>
      <c r="AD535" s="125"/>
      <c r="AE535" s="125"/>
      <c r="AF535" s="125"/>
      <c r="AG535" s="125"/>
      <c r="AH535" s="125"/>
      <c r="AI535" s="125"/>
      <c r="AJ535" s="1"/>
    </row>
    <row r="536" ht="24.0" customHeight="1">
      <c r="A536" s="1"/>
      <c r="B536" s="126"/>
      <c r="C536" s="94"/>
      <c r="D536" s="1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  <c r="AB536" s="125"/>
      <c r="AC536" s="125"/>
      <c r="AD536" s="125"/>
      <c r="AE536" s="125"/>
      <c r="AF536" s="125"/>
      <c r="AG536" s="125"/>
      <c r="AH536" s="125"/>
      <c r="AI536" s="125"/>
      <c r="AJ536" s="1"/>
    </row>
    <row r="537" ht="24.0" customHeight="1">
      <c r="A537" s="1"/>
      <c r="B537" s="126"/>
      <c r="C537" s="94"/>
      <c r="D537" s="1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  <c r="AB537" s="125"/>
      <c r="AC537" s="125"/>
      <c r="AD537" s="125"/>
      <c r="AE537" s="125"/>
      <c r="AF537" s="125"/>
      <c r="AG537" s="125"/>
      <c r="AH537" s="125"/>
      <c r="AI537" s="125"/>
      <c r="AJ537" s="1"/>
    </row>
    <row r="538" ht="24.0" customHeight="1">
      <c r="A538" s="1"/>
      <c r="B538" s="126"/>
      <c r="C538" s="94"/>
      <c r="D538" s="1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  <c r="AB538" s="125"/>
      <c r="AC538" s="125"/>
      <c r="AD538" s="125"/>
      <c r="AE538" s="125"/>
      <c r="AF538" s="125"/>
      <c r="AG538" s="125"/>
      <c r="AH538" s="125"/>
      <c r="AI538" s="125"/>
      <c r="AJ538" s="1"/>
    </row>
    <row r="539" ht="24.0" customHeight="1">
      <c r="A539" s="1"/>
      <c r="B539" s="126"/>
      <c r="C539" s="94"/>
      <c r="D539" s="1"/>
      <c r="E539" s="125"/>
      <c r="F539" s="125"/>
      <c r="G539" s="125"/>
      <c r="H539" s="125"/>
      <c r="I539" s="125"/>
      <c r="J539" s="125"/>
      <c r="K539" s="125"/>
      <c r="L539" s="125"/>
      <c r="M539" s="125"/>
      <c r="N539" s="125"/>
      <c r="O539" s="125"/>
      <c r="P539" s="125"/>
      <c r="Q539" s="125"/>
      <c r="R539" s="125"/>
      <c r="S539" s="125"/>
      <c r="T539" s="125"/>
      <c r="U539" s="125"/>
      <c r="V539" s="125"/>
      <c r="W539" s="125"/>
      <c r="X539" s="125"/>
      <c r="Y539" s="125"/>
      <c r="Z539" s="125"/>
      <c r="AA539" s="125"/>
      <c r="AB539" s="125"/>
      <c r="AC539" s="125"/>
      <c r="AD539" s="125"/>
      <c r="AE539" s="125"/>
      <c r="AF539" s="125"/>
      <c r="AG539" s="125"/>
      <c r="AH539" s="125"/>
      <c r="AI539" s="125"/>
      <c r="AJ539" s="1"/>
    </row>
    <row r="540" ht="24.0" customHeight="1">
      <c r="A540" s="1"/>
      <c r="B540" s="126"/>
      <c r="C540" s="94"/>
      <c r="D540" s="1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  <c r="AB540" s="125"/>
      <c r="AC540" s="125"/>
      <c r="AD540" s="125"/>
      <c r="AE540" s="125"/>
      <c r="AF540" s="125"/>
      <c r="AG540" s="125"/>
      <c r="AH540" s="125"/>
      <c r="AI540" s="125"/>
      <c r="AJ540" s="1"/>
    </row>
    <row r="541" ht="24.0" customHeight="1">
      <c r="A541" s="1"/>
      <c r="B541" s="126"/>
      <c r="C541" s="94"/>
      <c r="D541" s="1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"/>
    </row>
    <row r="542" ht="24.0" customHeight="1">
      <c r="A542" s="1"/>
      <c r="B542" s="126"/>
      <c r="C542" s="94"/>
      <c r="D542" s="1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"/>
    </row>
    <row r="543" ht="24.0" customHeight="1">
      <c r="A543" s="1"/>
      <c r="B543" s="126"/>
      <c r="C543" s="94"/>
      <c r="D543" s="1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"/>
    </row>
    <row r="544" ht="24.0" customHeight="1">
      <c r="A544" s="1"/>
      <c r="B544" s="126"/>
      <c r="C544" s="94"/>
      <c r="D544" s="1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  <c r="AB544" s="125"/>
      <c r="AC544" s="125"/>
      <c r="AD544" s="125"/>
      <c r="AE544" s="125"/>
      <c r="AF544" s="125"/>
      <c r="AG544" s="125"/>
      <c r="AH544" s="125"/>
      <c r="AI544" s="125"/>
      <c r="AJ544" s="1"/>
    </row>
    <row r="545" ht="24.0" customHeight="1">
      <c r="A545" s="1"/>
      <c r="B545" s="126"/>
      <c r="C545" s="94"/>
      <c r="D545" s="1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  <c r="Z545" s="125"/>
      <c r="AA545" s="125"/>
      <c r="AB545" s="125"/>
      <c r="AC545" s="125"/>
      <c r="AD545" s="125"/>
      <c r="AE545" s="125"/>
      <c r="AF545" s="125"/>
      <c r="AG545" s="125"/>
      <c r="AH545" s="125"/>
      <c r="AI545" s="125"/>
      <c r="AJ545" s="1"/>
    </row>
    <row r="546" ht="24.0" customHeight="1">
      <c r="A546" s="1"/>
      <c r="B546" s="126"/>
      <c r="C546" s="94"/>
      <c r="D546" s="1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  <c r="AB546" s="125"/>
      <c r="AC546" s="125"/>
      <c r="AD546" s="125"/>
      <c r="AE546" s="125"/>
      <c r="AF546" s="125"/>
      <c r="AG546" s="125"/>
      <c r="AH546" s="125"/>
      <c r="AI546" s="125"/>
      <c r="AJ546" s="1"/>
    </row>
    <row r="547" ht="24.0" customHeight="1">
      <c r="A547" s="1"/>
      <c r="B547" s="126"/>
      <c r="C547" s="94"/>
      <c r="D547" s="1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  <c r="Z547" s="125"/>
      <c r="AA547" s="125"/>
      <c r="AB547" s="125"/>
      <c r="AC547" s="125"/>
      <c r="AD547" s="125"/>
      <c r="AE547" s="125"/>
      <c r="AF547" s="125"/>
      <c r="AG547" s="125"/>
      <c r="AH547" s="125"/>
      <c r="AI547" s="125"/>
      <c r="AJ547" s="1"/>
    </row>
    <row r="548" ht="24.0" customHeight="1">
      <c r="A548" s="1"/>
      <c r="B548" s="126"/>
      <c r="C548" s="94"/>
      <c r="D548" s="1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  <c r="Z548" s="125"/>
      <c r="AA548" s="125"/>
      <c r="AB548" s="125"/>
      <c r="AC548" s="125"/>
      <c r="AD548" s="125"/>
      <c r="AE548" s="125"/>
      <c r="AF548" s="125"/>
      <c r="AG548" s="125"/>
      <c r="AH548" s="125"/>
      <c r="AI548" s="125"/>
      <c r="AJ548" s="1"/>
    </row>
    <row r="549" ht="24.0" customHeight="1">
      <c r="A549" s="1"/>
      <c r="B549" s="126"/>
      <c r="C549" s="94"/>
      <c r="D549" s="1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  <c r="Z549" s="125"/>
      <c r="AA549" s="125"/>
      <c r="AB549" s="125"/>
      <c r="AC549" s="125"/>
      <c r="AD549" s="125"/>
      <c r="AE549" s="125"/>
      <c r="AF549" s="125"/>
      <c r="AG549" s="125"/>
      <c r="AH549" s="125"/>
      <c r="AI549" s="125"/>
      <c r="AJ549" s="1"/>
    </row>
    <row r="550" ht="24.0" customHeight="1">
      <c r="A550" s="1"/>
      <c r="B550" s="126"/>
      <c r="C550" s="94"/>
      <c r="D550" s="1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  <c r="AB550" s="125"/>
      <c r="AC550" s="125"/>
      <c r="AD550" s="125"/>
      <c r="AE550" s="125"/>
      <c r="AF550" s="125"/>
      <c r="AG550" s="125"/>
      <c r="AH550" s="125"/>
      <c r="AI550" s="125"/>
      <c r="AJ550" s="1"/>
    </row>
    <row r="551" ht="24.0" customHeight="1">
      <c r="A551" s="1"/>
      <c r="B551" s="126"/>
      <c r="C551" s="94"/>
      <c r="D551" s="1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  <c r="AB551" s="125"/>
      <c r="AC551" s="125"/>
      <c r="AD551" s="125"/>
      <c r="AE551" s="125"/>
      <c r="AF551" s="125"/>
      <c r="AG551" s="125"/>
      <c r="AH551" s="125"/>
      <c r="AI551" s="125"/>
      <c r="AJ551" s="1"/>
    </row>
    <row r="552" ht="24.0" customHeight="1">
      <c r="A552" s="1"/>
      <c r="B552" s="126"/>
      <c r="C552" s="94"/>
      <c r="D552" s="1"/>
      <c r="E552" s="125"/>
      <c r="F552" s="125"/>
      <c r="G552" s="125"/>
      <c r="H552" s="125"/>
      <c r="I552" s="125"/>
      <c r="J552" s="125"/>
      <c r="K552" s="125"/>
      <c r="L552" s="125"/>
      <c r="M552" s="125"/>
      <c r="N552" s="125"/>
      <c r="O552" s="125"/>
      <c r="P552" s="125"/>
      <c r="Q552" s="125"/>
      <c r="R552" s="125"/>
      <c r="S552" s="125"/>
      <c r="T552" s="125"/>
      <c r="U552" s="125"/>
      <c r="V552" s="125"/>
      <c r="W552" s="125"/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"/>
    </row>
    <row r="553" ht="24.0" customHeight="1">
      <c r="A553" s="1"/>
      <c r="B553" s="126"/>
      <c r="C553" s="94"/>
      <c r="D553" s="1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  <c r="AJ553" s="1"/>
    </row>
    <row r="554" ht="24.0" customHeight="1">
      <c r="A554" s="1"/>
      <c r="B554" s="126"/>
      <c r="C554" s="94"/>
      <c r="D554" s="1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  <c r="AJ554" s="1"/>
    </row>
    <row r="555" ht="24.0" customHeight="1">
      <c r="A555" s="1"/>
      <c r="B555" s="126"/>
      <c r="C555" s="94"/>
      <c r="D555" s="1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  <c r="AJ555" s="1"/>
    </row>
    <row r="556" ht="24.0" customHeight="1">
      <c r="A556" s="1"/>
      <c r="B556" s="126"/>
      <c r="C556" s="94"/>
      <c r="D556" s="1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"/>
    </row>
    <row r="557" ht="24.0" customHeight="1">
      <c r="A557" s="1"/>
      <c r="B557" s="126"/>
      <c r="C557" s="94"/>
      <c r="D557" s="1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  <c r="AB557" s="125"/>
      <c r="AC557" s="125"/>
      <c r="AD557" s="125"/>
      <c r="AE557" s="125"/>
      <c r="AF557" s="125"/>
      <c r="AG557" s="125"/>
      <c r="AH557" s="125"/>
      <c r="AI557" s="125"/>
      <c r="AJ557" s="1"/>
    </row>
    <row r="558" ht="24.0" customHeight="1">
      <c r="A558" s="1"/>
      <c r="B558" s="126"/>
      <c r="C558" s="94"/>
      <c r="D558" s="1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  <c r="AB558" s="125"/>
      <c r="AC558" s="125"/>
      <c r="AD558" s="125"/>
      <c r="AE558" s="125"/>
      <c r="AF558" s="125"/>
      <c r="AG558" s="125"/>
      <c r="AH558" s="125"/>
      <c r="AI558" s="125"/>
      <c r="AJ558" s="1"/>
    </row>
    <row r="559" ht="24.0" customHeight="1">
      <c r="A559" s="1"/>
      <c r="B559" s="126"/>
      <c r="C559" s="94"/>
      <c r="D559" s="1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  <c r="Z559" s="125"/>
      <c r="AA559" s="125"/>
      <c r="AB559" s="125"/>
      <c r="AC559" s="125"/>
      <c r="AD559" s="125"/>
      <c r="AE559" s="125"/>
      <c r="AF559" s="125"/>
      <c r="AG559" s="125"/>
      <c r="AH559" s="125"/>
      <c r="AI559" s="125"/>
      <c r="AJ559" s="1"/>
    </row>
    <row r="560" ht="24.0" customHeight="1">
      <c r="A560" s="1"/>
      <c r="B560" s="126"/>
      <c r="C560" s="94"/>
      <c r="D560" s="1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  <c r="AB560" s="125"/>
      <c r="AC560" s="125"/>
      <c r="AD560" s="125"/>
      <c r="AE560" s="125"/>
      <c r="AF560" s="125"/>
      <c r="AG560" s="125"/>
      <c r="AH560" s="125"/>
      <c r="AI560" s="125"/>
      <c r="AJ560" s="1"/>
    </row>
    <row r="561" ht="24.0" customHeight="1">
      <c r="A561" s="1"/>
      <c r="B561" s="126"/>
      <c r="C561" s="94"/>
      <c r="D561" s="1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  <c r="AJ561" s="1"/>
    </row>
    <row r="562" ht="24.0" customHeight="1">
      <c r="A562" s="1"/>
      <c r="B562" s="126"/>
      <c r="C562" s="94"/>
      <c r="D562" s="1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  <c r="AJ562" s="1"/>
    </row>
    <row r="563" ht="24.0" customHeight="1">
      <c r="A563" s="1"/>
      <c r="B563" s="126"/>
      <c r="C563" s="94"/>
      <c r="D563" s="1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  <c r="Z563" s="125"/>
      <c r="AA563" s="125"/>
      <c r="AB563" s="125"/>
      <c r="AC563" s="125"/>
      <c r="AD563" s="125"/>
      <c r="AE563" s="125"/>
      <c r="AF563" s="125"/>
      <c r="AG563" s="125"/>
      <c r="AH563" s="125"/>
      <c r="AI563" s="125"/>
      <c r="AJ563" s="1"/>
    </row>
    <row r="564" ht="24.0" customHeight="1">
      <c r="A564" s="1"/>
      <c r="B564" s="126"/>
      <c r="C564" s="94"/>
      <c r="D564" s="1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  <c r="Z564" s="125"/>
      <c r="AA564" s="125"/>
      <c r="AB564" s="125"/>
      <c r="AC564" s="125"/>
      <c r="AD564" s="125"/>
      <c r="AE564" s="125"/>
      <c r="AF564" s="125"/>
      <c r="AG564" s="125"/>
      <c r="AH564" s="125"/>
      <c r="AI564" s="125"/>
      <c r="AJ564" s="1"/>
    </row>
    <row r="565" ht="24.0" customHeight="1">
      <c r="A565" s="1"/>
      <c r="B565" s="126"/>
      <c r="C565" s="94"/>
      <c r="D565" s="1"/>
      <c r="E565" s="125"/>
      <c r="F565" s="125"/>
      <c r="G565" s="125"/>
      <c r="H565" s="125"/>
      <c r="I565" s="125"/>
      <c r="J565" s="125"/>
      <c r="K565" s="125"/>
      <c r="L565" s="125"/>
      <c r="M565" s="125"/>
      <c r="N565" s="125"/>
      <c r="O565" s="125"/>
      <c r="P565" s="125"/>
      <c r="Q565" s="125"/>
      <c r="R565" s="125"/>
      <c r="S565" s="125"/>
      <c r="T565" s="125"/>
      <c r="U565" s="125"/>
      <c r="V565" s="125"/>
      <c r="W565" s="125"/>
      <c r="X565" s="125"/>
      <c r="Y565" s="125"/>
      <c r="Z565" s="125"/>
      <c r="AA565" s="125"/>
      <c r="AB565" s="125"/>
      <c r="AC565" s="125"/>
      <c r="AD565" s="125"/>
      <c r="AE565" s="125"/>
      <c r="AF565" s="125"/>
      <c r="AG565" s="125"/>
      <c r="AH565" s="125"/>
      <c r="AI565" s="125"/>
      <c r="AJ565" s="1"/>
    </row>
    <row r="566" ht="24.0" customHeight="1">
      <c r="A566" s="1"/>
      <c r="B566" s="126"/>
      <c r="C566" s="94"/>
      <c r="D566" s="1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  <c r="AB566" s="125"/>
      <c r="AC566" s="125"/>
      <c r="AD566" s="125"/>
      <c r="AE566" s="125"/>
      <c r="AF566" s="125"/>
      <c r="AG566" s="125"/>
      <c r="AH566" s="125"/>
      <c r="AI566" s="125"/>
      <c r="AJ566" s="1"/>
    </row>
    <row r="567" ht="24.0" customHeight="1">
      <c r="A567" s="1"/>
      <c r="B567" s="126"/>
      <c r="C567" s="94"/>
      <c r="D567" s="1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  <c r="AB567" s="125"/>
      <c r="AC567" s="125"/>
      <c r="AD567" s="125"/>
      <c r="AE567" s="125"/>
      <c r="AF567" s="125"/>
      <c r="AG567" s="125"/>
      <c r="AH567" s="125"/>
      <c r="AI567" s="125"/>
      <c r="AJ567" s="1"/>
    </row>
    <row r="568" ht="24.0" customHeight="1">
      <c r="A568" s="1"/>
      <c r="B568" s="126"/>
      <c r="C568" s="94"/>
      <c r="D568" s="1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  <c r="AB568" s="125"/>
      <c r="AC568" s="125"/>
      <c r="AD568" s="125"/>
      <c r="AE568" s="125"/>
      <c r="AF568" s="125"/>
      <c r="AG568" s="125"/>
      <c r="AH568" s="125"/>
      <c r="AI568" s="125"/>
      <c r="AJ568" s="1"/>
    </row>
    <row r="569" ht="24.0" customHeight="1">
      <c r="A569" s="1"/>
      <c r="B569" s="126"/>
      <c r="C569" s="94"/>
      <c r="D569" s="1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  <c r="Z569" s="125"/>
      <c r="AA569" s="125"/>
      <c r="AB569" s="125"/>
      <c r="AC569" s="125"/>
      <c r="AD569" s="125"/>
      <c r="AE569" s="125"/>
      <c r="AF569" s="125"/>
      <c r="AG569" s="125"/>
      <c r="AH569" s="125"/>
      <c r="AI569" s="125"/>
      <c r="AJ569" s="1"/>
    </row>
    <row r="570" ht="24.0" customHeight="1">
      <c r="A570" s="1"/>
      <c r="B570" s="126"/>
      <c r="C570" s="94"/>
      <c r="D570" s="1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/>
      <c r="AA570" s="125"/>
      <c r="AB570" s="125"/>
      <c r="AC570" s="125"/>
      <c r="AD570" s="125"/>
      <c r="AE570" s="125"/>
      <c r="AF570" s="125"/>
      <c r="AG570" s="125"/>
      <c r="AH570" s="125"/>
      <c r="AI570" s="125"/>
      <c r="AJ570" s="1"/>
    </row>
    <row r="571" ht="24.0" customHeight="1">
      <c r="A571" s="1"/>
      <c r="B571" s="126"/>
      <c r="C571" s="94"/>
      <c r="D571" s="1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  <c r="AB571" s="125"/>
      <c r="AC571" s="125"/>
      <c r="AD571" s="125"/>
      <c r="AE571" s="125"/>
      <c r="AF571" s="125"/>
      <c r="AG571" s="125"/>
      <c r="AH571" s="125"/>
      <c r="AI571" s="125"/>
      <c r="AJ571" s="1"/>
    </row>
    <row r="572" ht="24.0" customHeight="1">
      <c r="A572" s="1"/>
      <c r="B572" s="126"/>
      <c r="C572" s="94"/>
      <c r="D572" s="1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  <c r="Z572" s="125"/>
      <c r="AA572" s="125"/>
      <c r="AB572" s="125"/>
      <c r="AC572" s="125"/>
      <c r="AD572" s="125"/>
      <c r="AE572" s="125"/>
      <c r="AF572" s="125"/>
      <c r="AG572" s="125"/>
      <c r="AH572" s="125"/>
      <c r="AI572" s="125"/>
      <c r="AJ572" s="1"/>
    </row>
    <row r="573" ht="24.0" customHeight="1">
      <c r="A573" s="1"/>
      <c r="B573" s="126"/>
      <c r="C573" s="94"/>
      <c r="D573" s="1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  <c r="AB573" s="125"/>
      <c r="AC573" s="125"/>
      <c r="AD573" s="125"/>
      <c r="AE573" s="125"/>
      <c r="AF573" s="125"/>
      <c r="AG573" s="125"/>
      <c r="AH573" s="125"/>
      <c r="AI573" s="125"/>
      <c r="AJ573" s="1"/>
    </row>
    <row r="574" ht="24.0" customHeight="1">
      <c r="A574" s="1"/>
      <c r="B574" s="126"/>
      <c r="C574" s="94"/>
      <c r="D574" s="1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  <c r="AB574" s="125"/>
      <c r="AC574" s="125"/>
      <c r="AD574" s="125"/>
      <c r="AE574" s="125"/>
      <c r="AF574" s="125"/>
      <c r="AG574" s="125"/>
      <c r="AH574" s="125"/>
      <c r="AI574" s="125"/>
      <c r="AJ574" s="1"/>
    </row>
    <row r="575" ht="24.0" customHeight="1">
      <c r="A575" s="1"/>
      <c r="B575" s="126"/>
      <c r="C575" s="94"/>
      <c r="D575" s="1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  <c r="Z575" s="125"/>
      <c r="AA575" s="125"/>
      <c r="AB575" s="125"/>
      <c r="AC575" s="125"/>
      <c r="AD575" s="125"/>
      <c r="AE575" s="125"/>
      <c r="AF575" s="125"/>
      <c r="AG575" s="125"/>
      <c r="AH575" s="125"/>
      <c r="AI575" s="125"/>
      <c r="AJ575" s="1"/>
    </row>
    <row r="576" ht="24.0" customHeight="1">
      <c r="A576" s="1"/>
      <c r="B576" s="126"/>
      <c r="C576" s="94"/>
      <c r="D576" s="1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  <c r="Z576" s="125"/>
      <c r="AA576" s="125"/>
      <c r="AB576" s="125"/>
      <c r="AC576" s="125"/>
      <c r="AD576" s="125"/>
      <c r="AE576" s="125"/>
      <c r="AF576" s="125"/>
      <c r="AG576" s="125"/>
      <c r="AH576" s="125"/>
      <c r="AI576" s="125"/>
      <c r="AJ576" s="1"/>
    </row>
    <row r="577" ht="24.0" customHeight="1">
      <c r="A577" s="1"/>
      <c r="B577" s="126"/>
      <c r="C577" s="94"/>
      <c r="D577" s="1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  <c r="AB577" s="125"/>
      <c r="AC577" s="125"/>
      <c r="AD577" s="125"/>
      <c r="AE577" s="125"/>
      <c r="AF577" s="125"/>
      <c r="AG577" s="125"/>
      <c r="AH577" s="125"/>
      <c r="AI577" s="125"/>
      <c r="AJ577" s="1"/>
    </row>
    <row r="578" ht="24.0" customHeight="1">
      <c r="A578" s="1"/>
      <c r="B578" s="126"/>
      <c r="C578" s="94"/>
      <c r="D578" s="1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  <c r="X578" s="125"/>
      <c r="Y578" s="125"/>
      <c r="Z578" s="125"/>
      <c r="AA578" s="125"/>
      <c r="AB578" s="125"/>
      <c r="AC578" s="125"/>
      <c r="AD578" s="125"/>
      <c r="AE578" s="125"/>
      <c r="AF578" s="125"/>
      <c r="AG578" s="125"/>
      <c r="AH578" s="125"/>
      <c r="AI578" s="125"/>
      <c r="AJ578" s="1"/>
    </row>
    <row r="579" ht="24.0" customHeight="1">
      <c r="A579" s="1"/>
      <c r="B579" s="126"/>
      <c r="C579" s="94"/>
      <c r="D579" s="1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"/>
    </row>
    <row r="580" ht="24.0" customHeight="1">
      <c r="A580" s="1"/>
      <c r="B580" s="126"/>
      <c r="C580" s="94"/>
      <c r="D580" s="1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"/>
    </row>
    <row r="581" ht="24.0" customHeight="1">
      <c r="A581" s="1"/>
      <c r="B581" s="126"/>
      <c r="C581" s="94"/>
      <c r="D581" s="1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"/>
    </row>
    <row r="582" ht="24.0" customHeight="1">
      <c r="A582" s="1"/>
      <c r="B582" s="126"/>
      <c r="C582" s="94"/>
      <c r="D582" s="1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"/>
    </row>
    <row r="583" ht="24.0" customHeight="1">
      <c r="A583" s="1"/>
      <c r="B583" s="126"/>
      <c r="C583" s="94"/>
      <c r="D583" s="1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"/>
    </row>
    <row r="584" ht="24.0" customHeight="1">
      <c r="A584" s="1"/>
      <c r="B584" s="126"/>
      <c r="C584" s="94"/>
      <c r="D584" s="1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"/>
    </row>
    <row r="585" ht="24.0" customHeight="1">
      <c r="A585" s="1"/>
      <c r="B585" s="126"/>
      <c r="C585" s="94"/>
      <c r="D585" s="1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"/>
    </row>
    <row r="586" ht="24.0" customHeight="1">
      <c r="A586" s="1"/>
      <c r="B586" s="126"/>
      <c r="C586" s="94"/>
      <c r="D586" s="1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"/>
    </row>
    <row r="587" ht="24.0" customHeight="1">
      <c r="A587" s="1"/>
      <c r="B587" s="126"/>
      <c r="C587" s="94"/>
      <c r="D587" s="1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"/>
    </row>
    <row r="588" ht="24.0" customHeight="1">
      <c r="A588" s="1"/>
      <c r="B588" s="126"/>
      <c r="C588" s="94"/>
      <c r="D588" s="1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"/>
    </row>
    <row r="589" ht="24.0" customHeight="1">
      <c r="A589" s="1"/>
      <c r="B589" s="126"/>
      <c r="C589" s="94"/>
      <c r="D589" s="1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"/>
    </row>
    <row r="590" ht="24.0" customHeight="1">
      <c r="A590" s="1"/>
      <c r="B590" s="126"/>
      <c r="C590" s="94"/>
      <c r="D590" s="1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"/>
    </row>
    <row r="591" ht="24.0" customHeight="1">
      <c r="A591" s="1"/>
      <c r="B591" s="126"/>
      <c r="C591" s="94"/>
      <c r="D591" s="1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"/>
    </row>
    <row r="592" ht="24.0" customHeight="1">
      <c r="A592" s="1"/>
      <c r="B592" s="126"/>
      <c r="C592" s="94"/>
      <c r="D592" s="1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"/>
    </row>
    <row r="593" ht="24.0" customHeight="1">
      <c r="A593" s="1"/>
      <c r="B593" s="126"/>
      <c r="C593" s="94"/>
      <c r="D593" s="1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"/>
    </row>
    <row r="594" ht="24.0" customHeight="1">
      <c r="A594" s="1"/>
      <c r="B594" s="126"/>
      <c r="C594" s="94"/>
      <c r="D594" s="1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"/>
    </row>
    <row r="595" ht="24.0" customHeight="1">
      <c r="A595" s="1"/>
      <c r="B595" s="126"/>
      <c r="C595" s="94"/>
      <c r="D595" s="1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"/>
    </row>
    <row r="596" ht="24.0" customHeight="1">
      <c r="A596" s="1"/>
      <c r="B596" s="126"/>
      <c r="C596" s="94"/>
      <c r="D596" s="1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"/>
    </row>
    <row r="597" ht="24.0" customHeight="1">
      <c r="A597" s="1"/>
      <c r="B597" s="126"/>
      <c r="C597" s="94"/>
      <c r="D597" s="1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"/>
    </row>
    <row r="598" ht="24.0" customHeight="1">
      <c r="A598" s="1"/>
      <c r="B598" s="126"/>
      <c r="C598" s="94"/>
      <c r="D598" s="1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"/>
    </row>
    <row r="599" ht="24.0" customHeight="1">
      <c r="A599" s="1"/>
      <c r="B599" s="126"/>
      <c r="C599" s="94"/>
      <c r="D599" s="1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"/>
    </row>
    <row r="600" ht="24.0" customHeight="1">
      <c r="A600" s="1"/>
      <c r="B600" s="126"/>
      <c r="C600" s="94"/>
      <c r="D600" s="1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"/>
    </row>
    <row r="601" ht="24.0" customHeight="1">
      <c r="A601" s="1"/>
      <c r="B601" s="126"/>
      <c r="C601" s="94"/>
      <c r="D601" s="1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"/>
    </row>
    <row r="602" ht="24.0" customHeight="1">
      <c r="A602" s="1"/>
      <c r="B602" s="126"/>
      <c r="C602" s="94"/>
      <c r="D602" s="1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"/>
    </row>
    <row r="603" ht="24.0" customHeight="1">
      <c r="A603" s="1"/>
      <c r="B603" s="126"/>
      <c r="C603" s="94"/>
      <c r="D603" s="1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"/>
    </row>
    <row r="604" ht="24.0" customHeight="1">
      <c r="A604" s="1"/>
      <c r="B604" s="126"/>
      <c r="C604" s="94"/>
      <c r="D604" s="1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"/>
    </row>
    <row r="605" ht="24.0" customHeight="1">
      <c r="A605" s="1"/>
      <c r="B605" s="126"/>
      <c r="C605" s="94"/>
      <c r="D605" s="1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"/>
    </row>
    <row r="606" ht="24.0" customHeight="1">
      <c r="A606" s="1"/>
      <c r="B606" s="126"/>
      <c r="C606" s="94"/>
      <c r="D606" s="1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"/>
    </row>
    <row r="607" ht="24.0" customHeight="1">
      <c r="A607" s="1"/>
      <c r="B607" s="126"/>
      <c r="C607" s="94"/>
      <c r="D607" s="1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"/>
    </row>
    <row r="608" ht="24.0" customHeight="1">
      <c r="A608" s="1"/>
      <c r="B608" s="126"/>
      <c r="C608" s="94"/>
      <c r="D608" s="1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"/>
    </row>
    <row r="609" ht="24.0" customHeight="1">
      <c r="A609" s="1"/>
      <c r="B609" s="126"/>
      <c r="C609" s="94"/>
      <c r="D609" s="1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"/>
    </row>
    <row r="610" ht="24.0" customHeight="1">
      <c r="A610" s="1"/>
      <c r="B610" s="126"/>
      <c r="C610" s="94"/>
      <c r="D610" s="1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"/>
    </row>
    <row r="611" ht="24.0" customHeight="1">
      <c r="A611" s="1"/>
      <c r="B611" s="126"/>
      <c r="C611" s="94"/>
      <c r="D611" s="1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"/>
    </row>
    <row r="612" ht="24.0" customHeight="1">
      <c r="A612" s="1"/>
      <c r="B612" s="126"/>
      <c r="C612" s="94"/>
      <c r="D612" s="1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"/>
    </row>
    <row r="613" ht="24.0" customHeight="1">
      <c r="A613" s="1"/>
      <c r="B613" s="126"/>
      <c r="C613" s="94"/>
      <c r="D613" s="1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"/>
    </row>
    <row r="614" ht="24.0" customHeight="1">
      <c r="A614" s="1"/>
      <c r="B614" s="126"/>
      <c r="C614" s="94"/>
      <c r="D614" s="1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"/>
    </row>
    <row r="615" ht="24.0" customHeight="1">
      <c r="A615" s="1"/>
      <c r="B615" s="126"/>
      <c r="C615" s="94"/>
      <c r="D615" s="1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"/>
    </row>
    <row r="616" ht="24.0" customHeight="1">
      <c r="A616" s="1"/>
      <c r="B616" s="126"/>
      <c r="C616" s="94"/>
      <c r="D616" s="1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"/>
    </row>
    <row r="617" ht="24.0" customHeight="1">
      <c r="A617" s="1"/>
      <c r="B617" s="126"/>
      <c r="C617" s="94"/>
      <c r="D617" s="1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"/>
    </row>
    <row r="618" ht="24.0" customHeight="1">
      <c r="A618" s="1"/>
      <c r="B618" s="126"/>
      <c r="C618" s="94"/>
      <c r="D618" s="1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"/>
    </row>
    <row r="619" ht="24.0" customHeight="1">
      <c r="A619" s="1"/>
      <c r="B619" s="126"/>
      <c r="C619" s="94"/>
      <c r="D619" s="1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"/>
    </row>
    <row r="620" ht="24.0" customHeight="1">
      <c r="A620" s="1"/>
      <c r="B620" s="126"/>
      <c r="C620" s="94"/>
      <c r="D620" s="1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"/>
    </row>
    <row r="621" ht="24.0" customHeight="1">
      <c r="A621" s="1"/>
      <c r="B621" s="126"/>
      <c r="C621" s="94"/>
      <c r="D621" s="1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"/>
    </row>
    <row r="622" ht="24.0" customHeight="1">
      <c r="A622" s="1"/>
      <c r="B622" s="126"/>
      <c r="C622" s="94"/>
      <c r="D622" s="1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"/>
    </row>
    <row r="623" ht="24.0" customHeight="1">
      <c r="A623" s="1"/>
      <c r="B623" s="126"/>
      <c r="C623" s="94"/>
      <c r="D623" s="1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"/>
    </row>
    <row r="624" ht="24.0" customHeight="1">
      <c r="A624" s="1"/>
      <c r="B624" s="126"/>
      <c r="C624" s="94"/>
      <c r="D624" s="1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"/>
    </row>
    <row r="625" ht="24.0" customHeight="1">
      <c r="A625" s="1"/>
      <c r="B625" s="126"/>
      <c r="C625" s="94"/>
      <c r="D625" s="1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"/>
    </row>
    <row r="626" ht="24.0" customHeight="1">
      <c r="A626" s="1"/>
      <c r="B626" s="126"/>
      <c r="C626" s="94"/>
      <c r="D626" s="1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"/>
    </row>
    <row r="627" ht="24.0" customHeight="1">
      <c r="A627" s="1"/>
      <c r="B627" s="126"/>
      <c r="C627" s="94"/>
      <c r="D627" s="1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"/>
    </row>
    <row r="628" ht="24.0" customHeight="1">
      <c r="A628" s="1"/>
      <c r="B628" s="126"/>
      <c r="C628" s="94"/>
      <c r="D628" s="1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"/>
    </row>
    <row r="629" ht="24.0" customHeight="1">
      <c r="A629" s="1"/>
      <c r="B629" s="126"/>
      <c r="C629" s="94"/>
      <c r="D629" s="1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"/>
    </row>
    <row r="630" ht="24.0" customHeight="1">
      <c r="A630" s="1"/>
      <c r="B630" s="126"/>
      <c r="C630" s="94"/>
      <c r="D630" s="1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"/>
    </row>
    <row r="631" ht="24.0" customHeight="1">
      <c r="A631" s="1"/>
      <c r="B631" s="126"/>
      <c r="C631" s="94"/>
      <c r="D631" s="1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"/>
    </row>
    <row r="632" ht="24.0" customHeight="1">
      <c r="A632" s="1"/>
      <c r="B632" s="126"/>
      <c r="C632" s="94"/>
      <c r="D632" s="1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"/>
    </row>
    <row r="633" ht="24.0" customHeight="1">
      <c r="A633" s="1"/>
      <c r="B633" s="126"/>
      <c r="C633" s="94"/>
      <c r="D633" s="1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"/>
    </row>
    <row r="634" ht="24.0" customHeight="1">
      <c r="A634" s="1"/>
      <c r="B634" s="126"/>
      <c r="C634" s="94"/>
      <c r="D634" s="1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"/>
    </row>
    <row r="635" ht="24.0" customHeight="1">
      <c r="A635" s="1"/>
      <c r="B635" s="126"/>
      <c r="C635" s="94"/>
      <c r="D635" s="1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"/>
    </row>
    <row r="636" ht="24.0" customHeight="1">
      <c r="A636" s="1"/>
      <c r="B636" s="126"/>
      <c r="C636" s="94"/>
      <c r="D636" s="1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"/>
    </row>
    <row r="637" ht="24.0" customHeight="1">
      <c r="A637" s="1"/>
      <c r="B637" s="126"/>
      <c r="C637" s="94"/>
      <c r="D637" s="1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"/>
    </row>
    <row r="638" ht="24.0" customHeight="1">
      <c r="A638" s="1"/>
      <c r="B638" s="126"/>
      <c r="C638" s="94"/>
      <c r="D638" s="1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"/>
    </row>
    <row r="639" ht="24.0" customHeight="1">
      <c r="A639" s="1"/>
      <c r="B639" s="126"/>
      <c r="C639" s="94"/>
      <c r="D639" s="1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"/>
    </row>
    <row r="640" ht="24.0" customHeight="1">
      <c r="A640" s="1"/>
      <c r="B640" s="126"/>
      <c r="C640" s="94"/>
      <c r="D640" s="1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"/>
    </row>
    <row r="641" ht="24.0" customHeight="1">
      <c r="A641" s="1"/>
      <c r="B641" s="126"/>
      <c r="C641" s="94"/>
      <c r="D641" s="1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"/>
    </row>
    <row r="642" ht="24.0" customHeight="1">
      <c r="A642" s="1"/>
      <c r="B642" s="126"/>
      <c r="C642" s="94"/>
      <c r="D642" s="1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"/>
    </row>
    <row r="643" ht="24.0" customHeight="1">
      <c r="A643" s="1"/>
      <c r="B643" s="126"/>
      <c r="C643" s="94"/>
      <c r="D643" s="1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"/>
    </row>
    <row r="644" ht="24.0" customHeight="1">
      <c r="A644" s="1"/>
      <c r="B644" s="126"/>
      <c r="C644" s="94"/>
      <c r="D644" s="1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"/>
    </row>
    <row r="645" ht="24.0" customHeight="1">
      <c r="A645" s="1"/>
      <c r="B645" s="126"/>
      <c r="C645" s="94"/>
      <c r="D645" s="1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"/>
    </row>
    <row r="646" ht="24.0" customHeight="1">
      <c r="A646" s="1"/>
      <c r="B646" s="126"/>
      <c r="C646" s="94"/>
      <c r="D646" s="1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"/>
    </row>
    <row r="647" ht="24.0" customHeight="1">
      <c r="A647" s="1"/>
      <c r="B647" s="126"/>
      <c r="C647" s="94"/>
      <c r="D647" s="1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"/>
    </row>
    <row r="648" ht="24.0" customHeight="1">
      <c r="A648" s="1"/>
      <c r="B648" s="126"/>
      <c r="C648" s="94"/>
      <c r="D648" s="1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"/>
    </row>
    <row r="649" ht="24.0" customHeight="1">
      <c r="A649" s="1"/>
      <c r="B649" s="126"/>
      <c r="C649" s="94"/>
      <c r="D649" s="1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"/>
    </row>
    <row r="650" ht="24.0" customHeight="1">
      <c r="A650" s="1"/>
      <c r="B650" s="126"/>
      <c r="C650" s="94"/>
      <c r="D650" s="1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"/>
    </row>
    <row r="651" ht="24.0" customHeight="1">
      <c r="A651" s="1"/>
      <c r="B651" s="126"/>
      <c r="C651" s="94"/>
      <c r="D651" s="1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"/>
    </row>
    <row r="652" ht="24.0" customHeight="1">
      <c r="A652" s="1"/>
      <c r="B652" s="126"/>
      <c r="C652" s="94"/>
      <c r="D652" s="1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"/>
    </row>
    <row r="653" ht="24.0" customHeight="1">
      <c r="A653" s="1"/>
      <c r="B653" s="126"/>
      <c r="C653" s="94"/>
      <c r="D653" s="1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"/>
    </row>
    <row r="654" ht="24.0" customHeight="1">
      <c r="A654" s="1"/>
      <c r="B654" s="126"/>
      <c r="C654" s="94"/>
      <c r="D654" s="1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"/>
    </row>
    <row r="655" ht="24.0" customHeight="1">
      <c r="A655" s="1"/>
      <c r="B655" s="126"/>
      <c r="C655" s="94"/>
      <c r="D655" s="1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"/>
    </row>
    <row r="656" ht="24.0" customHeight="1">
      <c r="A656" s="1"/>
      <c r="B656" s="126"/>
      <c r="C656" s="94"/>
      <c r="D656" s="1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"/>
    </row>
    <row r="657" ht="24.0" customHeight="1">
      <c r="A657" s="1"/>
      <c r="B657" s="126"/>
      <c r="C657" s="94"/>
      <c r="D657" s="1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"/>
    </row>
    <row r="658" ht="24.0" customHeight="1">
      <c r="A658" s="1"/>
      <c r="B658" s="126"/>
      <c r="C658" s="94"/>
      <c r="D658" s="1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"/>
    </row>
    <row r="659" ht="24.0" customHeight="1">
      <c r="A659" s="1"/>
      <c r="B659" s="126"/>
      <c r="C659" s="94"/>
      <c r="D659" s="1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"/>
    </row>
    <row r="660" ht="24.0" customHeight="1">
      <c r="A660" s="1"/>
      <c r="B660" s="126"/>
      <c r="C660" s="94"/>
      <c r="D660" s="1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"/>
    </row>
    <row r="661" ht="24.0" customHeight="1">
      <c r="A661" s="1"/>
      <c r="B661" s="126"/>
      <c r="C661" s="94"/>
      <c r="D661" s="1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"/>
    </row>
    <row r="662" ht="24.0" customHeight="1">
      <c r="A662" s="1"/>
      <c r="B662" s="126"/>
      <c r="C662" s="94"/>
      <c r="D662" s="1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"/>
    </row>
    <row r="663" ht="24.0" customHeight="1">
      <c r="A663" s="1"/>
      <c r="B663" s="126"/>
      <c r="C663" s="94"/>
      <c r="D663" s="1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"/>
    </row>
    <row r="664" ht="24.0" customHeight="1">
      <c r="A664" s="1"/>
      <c r="B664" s="126"/>
      <c r="C664" s="94"/>
      <c r="D664" s="1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"/>
    </row>
    <row r="665" ht="24.0" customHeight="1">
      <c r="A665" s="1"/>
      <c r="B665" s="126"/>
      <c r="C665" s="94"/>
      <c r="D665" s="1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"/>
    </row>
    <row r="666" ht="24.0" customHeight="1">
      <c r="A666" s="1"/>
      <c r="B666" s="126"/>
      <c r="C666" s="94"/>
      <c r="D666" s="1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"/>
    </row>
    <row r="667" ht="24.0" customHeight="1">
      <c r="A667" s="1"/>
      <c r="B667" s="126"/>
      <c r="C667" s="94"/>
      <c r="D667" s="1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"/>
    </row>
    <row r="668" ht="24.0" customHeight="1">
      <c r="A668" s="1"/>
      <c r="B668" s="126"/>
      <c r="C668" s="94"/>
      <c r="D668" s="1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"/>
    </row>
    <row r="669" ht="24.0" customHeight="1">
      <c r="A669" s="1"/>
      <c r="B669" s="126"/>
      <c r="C669" s="94"/>
      <c r="D669" s="1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"/>
    </row>
    <row r="670" ht="24.0" customHeight="1">
      <c r="A670" s="1"/>
      <c r="B670" s="126"/>
      <c r="C670" s="94"/>
      <c r="D670" s="1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"/>
    </row>
    <row r="671" ht="24.0" customHeight="1">
      <c r="A671" s="1"/>
      <c r="B671" s="126"/>
      <c r="C671" s="94"/>
      <c r="D671" s="1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"/>
    </row>
    <row r="672" ht="24.0" customHeight="1">
      <c r="A672" s="1"/>
      <c r="B672" s="126"/>
      <c r="C672" s="94"/>
      <c r="D672" s="1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"/>
    </row>
    <row r="673" ht="24.0" customHeight="1">
      <c r="A673" s="1"/>
      <c r="B673" s="126"/>
      <c r="C673" s="94"/>
      <c r="D673" s="1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"/>
    </row>
    <row r="674" ht="24.0" customHeight="1">
      <c r="A674" s="1"/>
      <c r="B674" s="126"/>
      <c r="C674" s="94"/>
      <c r="D674" s="1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"/>
    </row>
    <row r="675" ht="24.0" customHeight="1">
      <c r="A675" s="1"/>
      <c r="B675" s="126"/>
      <c r="C675" s="94"/>
      <c r="D675" s="1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"/>
    </row>
    <row r="676" ht="24.0" customHeight="1">
      <c r="A676" s="1"/>
      <c r="B676" s="126"/>
      <c r="C676" s="94"/>
      <c r="D676" s="1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"/>
    </row>
    <row r="677" ht="24.0" customHeight="1">
      <c r="A677" s="1"/>
      <c r="B677" s="126"/>
      <c r="C677" s="94"/>
      <c r="D677" s="1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"/>
    </row>
    <row r="678" ht="24.0" customHeight="1">
      <c r="A678" s="1"/>
      <c r="B678" s="126"/>
      <c r="C678" s="94"/>
      <c r="D678" s="1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"/>
    </row>
    <row r="679" ht="24.0" customHeight="1">
      <c r="A679" s="1"/>
      <c r="B679" s="126"/>
      <c r="C679" s="94"/>
      <c r="D679" s="1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"/>
    </row>
    <row r="680" ht="24.0" customHeight="1">
      <c r="A680" s="1"/>
      <c r="B680" s="126"/>
      <c r="C680" s="94"/>
      <c r="D680" s="1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"/>
    </row>
    <row r="681" ht="24.0" customHeight="1">
      <c r="A681" s="1"/>
      <c r="B681" s="126"/>
      <c r="C681" s="94"/>
      <c r="D681" s="1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"/>
    </row>
    <row r="682" ht="24.0" customHeight="1">
      <c r="A682" s="1"/>
      <c r="B682" s="126"/>
      <c r="C682" s="94"/>
      <c r="D682" s="1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"/>
    </row>
    <row r="683" ht="24.0" customHeight="1">
      <c r="A683" s="1"/>
      <c r="B683" s="126"/>
      <c r="C683" s="94"/>
      <c r="D683" s="1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"/>
    </row>
    <row r="684" ht="24.0" customHeight="1">
      <c r="A684" s="1"/>
      <c r="B684" s="126"/>
      <c r="C684" s="94"/>
      <c r="D684" s="1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"/>
    </row>
    <row r="685" ht="24.0" customHeight="1">
      <c r="A685" s="1"/>
      <c r="B685" s="126"/>
      <c r="C685" s="94"/>
      <c r="D685" s="1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"/>
    </row>
    <row r="686" ht="24.0" customHeight="1">
      <c r="A686" s="1"/>
      <c r="B686" s="126"/>
      <c r="C686" s="94"/>
      <c r="D686" s="1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"/>
    </row>
    <row r="687" ht="24.0" customHeight="1">
      <c r="A687" s="1"/>
      <c r="B687" s="126"/>
      <c r="C687" s="94"/>
      <c r="D687" s="1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"/>
    </row>
    <row r="688" ht="24.0" customHeight="1">
      <c r="A688" s="1"/>
      <c r="B688" s="126"/>
      <c r="C688" s="94"/>
      <c r="D688" s="1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"/>
    </row>
    <row r="689" ht="24.0" customHeight="1">
      <c r="A689" s="1"/>
      <c r="B689" s="126"/>
      <c r="C689" s="94"/>
      <c r="D689" s="1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"/>
    </row>
    <row r="690" ht="24.0" customHeight="1">
      <c r="A690" s="1"/>
      <c r="B690" s="126"/>
      <c r="C690" s="94"/>
      <c r="D690" s="1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"/>
    </row>
    <row r="691" ht="24.0" customHeight="1">
      <c r="A691" s="1"/>
      <c r="B691" s="126"/>
      <c r="C691" s="94"/>
      <c r="D691" s="1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"/>
    </row>
    <row r="692" ht="24.0" customHeight="1">
      <c r="A692" s="1"/>
      <c r="B692" s="126"/>
      <c r="C692" s="94"/>
      <c r="D692" s="1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"/>
    </row>
    <row r="693" ht="24.0" customHeight="1">
      <c r="A693" s="1"/>
      <c r="B693" s="126"/>
      <c r="C693" s="94"/>
      <c r="D693" s="1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"/>
    </row>
    <row r="694" ht="24.0" customHeight="1">
      <c r="A694" s="1"/>
      <c r="B694" s="126"/>
      <c r="C694" s="94"/>
      <c r="D694" s="1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"/>
    </row>
    <row r="695" ht="24.0" customHeight="1">
      <c r="A695" s="1"/>
      <c r="B695" s="126"/>
      <c r="C695" s="94"/>
      <c r="D695" s="1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"/>
    </row>
    <row r="696" ht="24.0" customHeight="1">
      <c r="A696" s="1"/>
      <c r="B696" s="126"/>
      <c r="C696" s="94"/>
      <c r="D696" s="1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"/>
    </row>
    <row r="697" ht="24.0" customHeight="1">
      <c r="A697" s="1"/>
      <c r="B697" s="126"/>
      <c r="C697" s="94"/>
      <c r="D697" s="1"/>
      <c r="E697" s="125"/>
      <c r="F697" s="125"/>
      <c r="G697" s="125"/>
      <c r="H697" s="125"/>
      <c r="I697" s="125"/>
      <c r="J697" s="125"/>
      <c r="K697" s="125"/>
      <c r="L697" s="125"/>
      <c r="M697" s="125"/>
      <c r="N697" s="125"/>
      <c r="O697" s="125"/>
      <c r="P697" s="125"/>
      <c r="Q697" s="125"/>
      <c r="R697" s="125"/>
      <c r="S697" s="125"/>
      <c r="T697" s="125"/>
      <c r="U697" s="125"/>
      <c r="V697" s="125"/>
      <c r="W697" s="125"/>
      <c r="X697" s="125"/>
      <c r="Y697" s="125"/>
      <c r="Z697" s="125"/>
      <c r="AA697" s="125"/>
      <c r="AB697" s="125"/>
      <c r="AC697" s="125"/>
      <c r="AD697" s="125"/>
      <c r="AE697" s="125"/>
      <c r="AF697" s="125"/>
      <c r="AG697" s="125"/>
      <c r="AH697" s="125"/>
      <c r="AI697" s="125"/>
      <c r="AJ697" s="1"/>
    </row>
    <row r="698" ht="24.0" customHeight="1">
      <c r="A698" s="1"/>
      <c r="B698" s="126"/>
      <c r="C698" s="94"/>
      <c r="D698" s="1"/>
      <c r="E698" s="125"/>
      <c r="F698" s="125"/>
      <c r="G698" s="125"/>
      <c r="H698" s="125"/>
      <c r="I698" s="125"/>
      <c r="J698" s="125"/>
      <c r="K698" s="125"/>
      <c r="L698" s="125"/>
      <c r="M698" s="125"/>
      <c r="N698" s="125"/>
      <c r="O698" s="125"/>
      <c r="P698" s="125"/>
      <c r="Q698" s="125"/>
      <c r="R698" s="125"/>
      <c r="S698" s="125"/>
      <c r="T698" s="125"/>
      <c r="U698" s="125"/>
      <c r="V698" s="125"/>
      <c r="W698" s="125"/>
      <c r="X698" s="125"/>
      <c r="Y698" s="125"/>
      <c r="Z698" s="125"/>
      <c r="AA698" s="125"/>
      <c r="AB698" s="125"/>
      <c r="AC698" s="125"/>
      <c r="AD698" s="125"/>
      <c r="AE698" s="125"/>
      <c r="AF698" s="125"/>
      <c r="AG698" s="125"/>
      <c r="AH698" s="125"/>
      <c r="AI698" s="125"/>
      <c r="AJ698" s="1"/>
    </row>
    <row r="699" ht="24.0" customHeight="1">
      <c r="A699" s="1"/>
      <c r="B699" s="126"/>
      <c r="C699" s="94"/>
      <c r="D699" s="1"/>
      <c r="E699" s="125"/>
      <c r="F699" s="125"/>
      <c r="G699" s="125"/>
      <c r="H699" s="125"/>
      <c r="I699" s="125"/>
      <c r="J699" s="125"/>
      <c r="K699" s="125"/>
      <c r="L699" s="125"/>
      <c r="M699" s="125"/>
      <c r="N699" s="125"/>
      <c r="O699" s="125"/>
      <c r="P699" s="125"/>
      <c r="Q699" s="125"/>
      <c r="R699" s="125"/>
      <c r="S699" s="125"/>
      <c r="T699" s="125"/>
      <c r="U699" s="125"/>
      <c r="V699" s="125"/>
      <c r="W699" s="125"/>
      <c r="X699" s="125"/>
      <c r="Y699" s="125"/>
      <c r="Z699" s="125"/>
      <c r="AA699" s="125"/>
      <c r="AB699" s="125"/>
      <c r="AC699" s="125"/>
      <c r="AD699" s="125"/>
      <c r="AE699" s="125"/>
      <c r="AF699" s="125"/>
      <c r="AG699" s="125"/>
      <c r="AH699" s="125"/>
      <c r="AI699" s="125"/>
      <c r="AJ699" s="1"/>
    </row>
    <row r="700" ht="24.0" customHeight="1">
      <c r="A700" s="1"/>
      <c r="B700" s="126"/>
      <c r="C700" s="94"/>
      <c r="D700" s="1"/>
      <c r="E700" s="125"/>
      <c r="F700" s="125"/>
      <c r="G700" s="125"/>
      <c r="H700" s="125"/>
      <c r="I700" s="125"/>
      <c r="J700" s="125"/>
      <c r="K700" s="125"/>
      <c r="L700" s="125"/>
      <c r="M700" s="125"/>
      <c r="N700" s="125"/>
      <c r="O700" s="125"/>
      <c r="P700" s="125"/>
      <c r="Q700" s="125"/>
      <c r="R700" s="125"/>
      <c r="S700" s="125"/>
      <c r="T700" s="125"/>
      <c r="U700" s="125"/>
      <c r="V700" s="125"/>
      <c r="W700" s="125"/>
      <c r="X700" s="125"/>
      <c r="Y700" s="125"/>
      <c r="Z700" s="125"/>
      <c r="AA700" s="125"/>
      <c r="AB700" s="125"/>
      <c r="AC700" s="125"/>
      <c r="AD700" s="125"/>
      <c r="AE700" s="125"/>
      <c r="AF700" s="125"/>
      <c r="AG700" s="125"/>
      <c r="AH700" s="125"/>
      <c r="AI700" s="125"/>
      <c r="AJ700" s="1"/>
    </row>
    <row r="701" ht="24.0" customHeight="1">
      <c r="A701" s="1"/>
      <c r="B701" s="126"/>
      <c r="C701" s="94"/>
      <c r="D701" s="1"/>
      <c r="E701" s="125"/>
      <c r="F701" s="125"/>
      <c r="G701" s="125"/>
      <c r="H701" s="125"/>
      <c r="I701" s="125"/>
      <c r="J701" s="125"/>
      <c r="K701" s="125"/>
      <c r="L701" s="125"/>
      <c r="M701" s="125"/>
      <c r="N701" s="125"/>
      <c r="O701" s="125"/>
      <c r="P701" s="125"/>
      <c r="Q701" s="125"/>
      <c r="R701" s="125"/>
      <c r="S701" s="125"/>
      <c r="T701" s="125"/>
      <c r="U701" s="125"/>
      <c r="V701" s="125"/>
      <c r="W701" s="125"/>
      <c r="X701" s="125"/>
      <c r="Y701" s="125"/>
      <c r="Z701" s="125"/>
      <c r="AA701" s="125"/>
      <c r="AB701" s="125"/>
      <c r="AC701" s="125"/>
      <c r="AD701" s="125"/>
      <c r="AE701" s="125"/>
      <c r="AF701" s="125"/>
      <c r="AG701" s="125"/>
      <c r="AH701" s="125"/>
      <c r="AI701" s="125"/>
      <c r="AJ701" s="1"/>
    </row>
    <row r="702" ht="24.0" customHeight="1">
      <c r="A702" s="1"/>
      <c r="B702" s="126"/>
      <c r="C702" s="94"/>
      <c r="D702" s="1"/>
      <c r="E702" s="125"/>
      <c r="F702" s="125"/>
      <c r="G702" s="125"/>
      <c r="H702" s="125"/>
      <c r="I702" s="125"/>
      <c r="J702" s="125"/>
      <c r="K702" s="125"/>
      <c r="L702" s="125"/>
      <c r="M702" s="125"/>
      <c r="N702" s="125"/>
      <c r="O702" s="125"/>
      <c r="P702" s="125"/>
      <c r="Q702" s="125"/>
      <c r="R702" s="125"/>
      <c r="S702" s="125"/>
      <c r="T702" s="125"/>
      <c r="U702" s="125"/>
      <c r="V702" s="125"/>
      <c r="W702" s="125"/>
      <c r="X702" s="125"/>
      <c r="Y702" s="125"/>
      <c r="Z702" s="125"/>
      <c r="AA702" s="125"/>
      <c r="AB702" s="125"/>
      <c r="AC702" s="125"/>
      <c r="AD702" s="125"/>
      <c r="AE702" s="125"/>
      <c r="AF702" s="125"/>
      <c r="AG702" s="125"/>
      <c r="AH702" s="125"/>
      <c r="AI702" s="125"/>
      <c r="AJ702" s="1"/>
    </row>
    <row r="703" ht="24.0" customHeight="1">
      <c r="A703" s="1"/>
      <c r="B703" s="126"/>
      <c r="C703" s="94"/>
      <c r="D703" s="1"/>
      <c r="E703" s="125"/>
      <c r="F703" s="125"/>
      <c r="G703" s="125"/>
      <c r="H703" s="125"/>
      <c r="I703" s="125"/>
      <c r="J703" s="125"/>
      <c r="K703" s="125"/>
      <c r="L703" s="125"/>
      <c r="M703" s="125"/>
      <c r="N703" s="125"/>
      <c r="O703" s="125"/>
      <c r="P703" s="125"/>
      <c r="Q703" s="125"/>
      <c r="R703" s="125"/>
      <c r="S703" s="125"/>
      <c r="T703" s="125"/>
      <c r="U703" s="125"/>
      <c r="V703" s="125"/>
      <c r="W703" s="125"/>
      <c r="X703" s="125"/>
      <c r="Y703" s="125"/>
      <c r="Z703" s="125"/>
      <c r="AA703" s="125"/>
      <c r="AB703" s="125"/>
      <c r="AC703" s="125"/>
      <c r="AD703" s="125"/>
      <c r="AE703" s="125"/>
      <c r="AF703" s="125"/>
      <c r="AG703" s="125"/>
      <c r="AH703" s="125"/>
      <c r="AI703" s="125"/>
      <c r="AJ703" s="1"/>
    </row>
    <row r="704" ht="24.0" customHeight="1">
      <c r="A704" s="1"/>
      <c r="B704" s="126"/>
      <c r="C704" s="94"/>
      <c r="D704" s="1"/>
      <c r="E704" s="125"/>
      <c r="F704" s="125"/>
      <c r="G704" s="125"/>
      <c r="H704" s="125"/>
      <c r="I704" s="125"/>
      <c r="J704" s="125"/>
      <c r="K704" s="125"/>
      <c r="L704" s="125"/>
      <c r="M704" s="125"/>
      <c r="N704" s="125"/>
      <c r="O704" s="125"/>
      <c r="P704" s="125"/>
      <c r="Q704" s="125"/>
      <c r="R704" s="125"/>
      <c r="S704" s="125"/>
      <c r="T704" s="125"/>
      <c r="U704" s="125"/>
      <c r="V704" s="125"/>
      <c r="W704" s="125"/>
      <c r="X704" s="125"/>
      <c r="Y704" s="125"/>
      <c r="Z704" s="125"/>
      <c r="AA704" s="125"/>
      <c r="AB704" s="125"/>
      <c r="AC704" s="125"/>
      <c r="AD704" s="125"/>
      <c r="AE704" s="125"/>
      <c r="AF704" s="125"/>
      <c r="AG704" s="125"/>
      <c r="AH704" s="125"/>
      <c r="AI704" s="125"/>
      <c r="AJ704" s="1"/>
    </row>
    <row r="705" ht="24.0" customHeight="1">
      <c r="A705" s="1"/>
      <c r="B705" s="126"/>
      <c r="C705" s="94"/>
      <c r="D705" s="1"/>
      <c r="E705" s="125"/>
      <c r="F705" s="125"/>
      <c r="G705" s="125"/>
      <c r="H705" s="125"/>
      <c r="I705" s="125"/>
      <c r="J705" s="125"/>
      <c r="K705" s="125"/>
      <c r="L705" s="125"/>
      <c r="M705" s="125"/>
      <c r="N705" s="125"/>
      <c r="O705" s="125"/>
      <c r="P705" s="125"/>
      <c r="Q705" s="125"/>
      <c r="R705" s="125"/>
      <c r="S705" s="125"/>
      <c r="T705" s="125"/>
      <c r="U705" s="125"/>
      <c r="V705" s="125"/>
      <c r="W705" s="125"/>
      <c r="X705" s="125"/>
      <c r="Y705" s="125"/>
      <c r="Z705" s="125"/>
      <c r="AA705" s="125"/>
      <c r="AB705" s="125"/>
      <c r="AC705" s="125"/>
      <c r="AD705" s="125"/>
      <c r="AE705" s="125"/>
      <c r="AF705" s="125"/>
      <c r="AG705" s="125"/>
      <c r="AH705" s="125"/>
      <c r="AI705" s="125"/>
      <c r="AJ705" s="1"/>
    </row>
    <row r="706" ht="24.0" customHeight="1">
      <c r="A706" s="1"/>
      <c r="B706" s="126"/>
      <c r="C706" s="94"/>
      <c r="D706" s="1"/>
      <c r="E706" s="125"/>
      <c r="F706" s="125"/>
      <c r="G706" s="125"/>
      <c r="H706" s="125"/>
      <c r="I706" s="125"/>
      <c r="J706" s="125"/>
      <c r="K706" s="125"/>
      <c r="L706" s="125"/>
      <c r="M706" s="125"/>
      <c r="N706" s="125"/>
      <c r="O706" s="125"/>
      <c r="P706" s="125"/>
      <c r="Q706" s="125"/>
      <c r="R706" s="125"/>
      <c r="S706" s="125"/>
      <c r="T706" s="125"/>
      <c r="U706" s="125"/>
      <c r="V706" s="125"/>
      <c r="W706" s="125"/>
      <c r="X706" s="125"/>
      <c r="Y706" s="125"/>
      <c r="Z706" s="125"/>
      <c r="AA706" s="125"/>
      <c r="AB706" s="125"/>
      <c r="AC706" s="125"/>
      <c r="AD706" s="125"/>
      <c r="AE706" s="125"/>
      <c r="AF706" s="125"/>
      <c r="AG706" s="125"/>
      <c r="AH706" s="125"/>
      <c r="AI706" s="125"/>
      <c r="AJ706" s="1"/>
    </row>
    <row r="707" ht="24.0" customHeight="1">
      <c r="A707" s="1"/>
      <c r="B707" s="126"/>
      <c r="C707" s="94"/>
      <c r="D707" s="1"/>
      <c r="E707" s="125"/>
      <c r="F707" s="125"/>
      <c r="G707" s="125"/>
      <c r="H707" s="125"/>
      <c r="I707" s="125"/>
      <c r="J707" s="125"/>
      <c r="K707" s="125"/>
      <c r="L707" s="125"/>
      <c r="M707" s="125"/>
      <c r="N707" s="125"/>
      <c r="O707" s="125"/>
      <c r="P707" s="125"/>
      <c r="Q707" s="125"/>
      <c r="R707" s="125"/>
      <c r="S707" s="125"/>
      <c r="T707" s="125"/>
      <c r="U707" s="125"/>
      <c r="V707" s="125"/>
      <c r="W707" s="125"/>
      <c r="X707" s="125"/>
      <c r="Y707" s="125"/>
      <c r="Z707" s="125"/>
      <c r="AA707" s="125"/>
      <c r="AB707" s="125"/>
      <c r="AC707" s="125"/>
      <c r="AD707" s="125"/>
      <c r="AE707" s="125"/>
      <c r="AF707" s="125"/>
      <c r="AG707" s="125"/>
      <c r="AH707" s="125"/>
      <c r="AI707" s="125"/>
      <c r="AJ707" s="1"/>
    </row>
    <row r="708" ht="24.0" customHeight="1">
      <c r="A708" s="1"/>
      <c r="B708" s="126"/>
      <c r="C708" s="94"/>
      <c r="D708" s="1"/>
      <c r="E708" s="125"/>
      <c r="F708" s="125"/>
      <c r="G708" s="125"/>
      <c r="H708" s="125"/>
      <c r="I708" s="125"/>
      <c r="J708" s="125"/>
      <c r="K708" s="125"/>
      <c r="L708" s="125"/>
      <c r="M708" s="125"/>
      <c r="N708" s="125"/>
      <c r="O708" s="125"/>
      <c r="P708" s="125"/>
      <c r="Q708" s="125"/>
      <c r="R708" s="125"/>
      <c r="S708" s="125"/>
      <c r="T708" s="125"/>
      <c r="U708" s="125"/>
      <c r="V708" s="125"/>
      <c r="W708" s="125"/>
      <c r="X708" s="125"/>
      <c r="Y708" s="125"/>
      <c r="Z708" s="125"/>
      <c r="AA708" s="125"/>
      <c r="AB708" s="125"/>
      <c r="AC708" s="125"/>
      <c r="AD708" s="125"/>
      <c r="AE708" s="125"/>
      <c r="AF708" s="125"/>
      <c r="AG708" s="125"/>
      <c r="AH708" s="125"/>
      <c r="AI708" s="125"/>
      <c r="AJ708" s="1"/>
    </row>
    <row r="709" ht="24.0" customHeight="1">
      <c r="A709" s="1"/>
      <c r="B709" s="126"/>
      <c r="C709" s="94"/>
      <c r="D709" s="1"/>
      <c r="E709" s="125"/>
      <c r="F709" s="125"/>
      <c r="G709" s="125"/>
      <c r="H709" s="125"/>
      <c r="I709" s="125"/>
      <c r="J709" s="125"/>
      <c r="K709" s="125"/>
      <c r="L709" s="125"/>
      <c r="M709" s="125"/>
      <c r="N709" s="125"/>
      <c r="O709" s="125"/>
      <c r="P709" s="125"/>
      <c r="Q709" s="125"/>
      <c r="R709" s="125"/>
      <c r="S709" s="125"/>
      <c r="T709" s="125"/>
      <c r="U709" s="125"/>
      <c r="V709" s="125"/>
      <c r="W709" s="125"/>
      <c r="X709" s="125"/>
      <c r="Y709" s="125"/>
      <c r="Z709" s="125"/>
      <c r="AA709" s="125"/>
      <c r="AB709" s="125"/>
      <c r="AC709" s="125"/>
      <c r="AD709" s="125"/>
      <c r="AE709" s="125"/>
      <c r="AF709" s="125"/>
      <c r="AG709" s="125"/>
      <c r="AH709" s="125"/>
      <c r="AI709" s="125"/>
      <c r="AJ709" s="1"/>
    </row>
    <row r="710" ht="24.0" customHeight="1">
      <c r="A710" s="1"/>
      <c r="B710" s="126"/>
      <c r="C710" s="94"/>
      <c r="D710" s="1"/>
      <c r="E710" s="125"/>
      <c r="F710" s="125"/>
      <c r="G710" s="125"/>
      <c r="H710" s="125"/>
      <c r="I710" s="125"/>
      <c r="J710" s="125"/>
      <c r="K710" s="125"/>
      <c r="L710" s="125"/>
      <c r="M710" s="125"/>
      <c r="N710" s="125"/>
      <c r="O710" s="125"/>
      <c r="P710" s="125"/>
      <c r="Q710" s="125"/>
      <c r="R710" s="125"/>
      <c r="S710" s="125"/>
      <c r="T710" s="125"/>
      <c r="U710" s="125"/>
      <c r="V710" s="125"/>
      <c r="W710" s="125"/>
      <c r="X710" s="125"/>
      <c r="Y710" s="125"/>
      <c r="Z710" s="125"/>
      <c r="AA710" s="125"/>
      <c r="AB710" s="125"/>
      <c r="AC710" s="125"/>
      <c r="AD710" s="125"/>
      <c r="AE710" s="125"/>
      <c r="AF710" s="125"/>
      <c r="AG710" s="125"/>
      <c r="AH710" s="125"/>
      <c r="AI710" s="125"/>
      <c r="AJ710" s="1"/>
    </row>
    <row r="711" ht="24.0" customHeight="1">
      <c r="A711" s="1"/>
      <c r="B711" s="126"/>
      <c r="C711" s="94"/>
      <c r="D711" s="1"/>
      <c r="E711" s="125"/>
      <c r="F711" s="125"/>
      <c r="G711" s="125"/>
      <c r="H711" s="125"/>
      <c r="I711" s="125"/>
      <c r="J711" s="125"/>
      <c r="K711" s="125"/>
      <c r="L711" s="125"/>
      <c r="M711" s="125"/>
      <c r="N711" s="125"/>
      <c r="O711" s="125"/>
      <c r="P711" s="125"/>
      <c r="Q711" s="125"/>
      <c r="R711" s="125"/>
      <c r="S711" s="125"/>
      <c r="T711" s="125"/>
      <c r="U711" s="125"/>
      <c r="V711" s="125"/>
      <c r="W711" s="125"/>
      <c r="X711" s="125"/>
      <c r="Y711" s="125"/>
      <c r="Z711" s="125"/>
      <c r="AA711" s="125"/>
      <c r="AB711" s="125"/>
      <c r="AC711" s="125"/>
      <c r="AD711" s="125"/>
      <c r="AE711" s="125"/>
      <c r="AF711" s="125"/>
      <c r="AG711" s="125"/>
      <c r="AH711" s="125"/>
      <c r="AI711" s="125"/>
      <c r="AJ711" s="1"/>
    </row>
    <row r="712" ht="24.0" customHeight="1">
      <c r="A712" s="1"/>
      <c r="B712" s="126"/>
      <c r="C712" s="94"/>
      <c r="D712" s="1"/>
      <c r="E712" s="125"/>
      <c r="F712" s="125"/>
      <c r="G712" s="125"/>
      <c r="H712" s="125"/>
      <c r="I712" s="125"/>
      <c r="J712" s="125"/>
      <c r="K712" s="125"/>
      <c r="L712" s="125"/>
      <c r="M712" s="125"/>
      <c r="N712" s="125"/>
      <c r="O712" s="125"/>
      <c r="P712" s="125"/>
      <c r="Q712" s="125"/>
      <c r="R712" s="125"/>
      <c r="S712" s="125"/>
      <c r="T712" s="125"/>
      <c r="U712" s="125"/>
      <c r="V712" s="125"/>
      <c r="W712" s="125"/>
      <c r="X712" s="125"/>
      <c r="Y712" s="125"/>
      <c r="Z712" s="125"/>
      <c r="AA712" s="125"/>
      <c r="AB712" s="125"/>
      <c r="AC712" s="125"/>
      <c r="AD712" s="125"/>
      <c r="AE712" s="125"/>
      <c r="AF712" s="125"/>
      <c r="AG712" s="125"/>
      <c r="AH712" s="125"/>
      <c r="AI712" s="125"/>
      <c r="AJ712" s="1"/>
    </row>
    <row r="713" ht="24.0" customHeight="1">
      <c r="A713" s="1"/>
      <c r="B713" s="126"/>
      <c r="C713" s="94"/>
      <c r="D713" s="1"/>
      <c r="E713" s="125"/>
      <c r="F713" s="125"/>
      <c r="G713" s="125"/>
      <c r="H713" s="125"/>
      <c r="I713" s="125"/>
      <c r="J713" s="125"/>
      <c r="K713" s="125"/>
      <c r="L713" s="125"/>
      <c r="M713" s="125"/>
      <c r="N713" s="125"/>
      <c r="O713" s="125"/>
      <c r="P713" s="125"/>
      <c r="Q713" s="125"/>
      <c r="R713" s="125"/>
      <c r="S713" s="125"/>
      <c r="T713" s="125"/>
      <c r="U713" s="125"/>
      <c r="V713" s="125"/>
      <c r="W713" s="125"/>
      <c r="X713" s="125"/>
      <c r="Y713" s="125"/>
      <c r="Z713" s="125"/>
      <c r="AA713" s="125"/>
      <c r="AB713" s="125"/>
      <c r="AC713" s="125"/>
      <c r="AD713" s="125"/>
      <c r="AE713" s="125"/>
      <c r="AF713" s="125"/>
      <c r="AG713" s="125"/>
      <c r="AH713" s="125"/>
      <c r="AI713" s="125"/>
      <c r="AJ713" s="1"/>
    </row>
    <row r="714" ht="24.0" customHeight="1">
      <c r="A714" s="1"/>
      <c r="B714" s="126"/>
      <c r="C714" s="94"/>
      <c r="D714" s="1"/>
      <c r="E714" s="125"/>
      <c r="F714" s="125"/>
      <c r="G714" s="125"/>
      <c r="H714" s="125"/>
      <c r="I714" s="125"/>
      <c r="J714" s="125"/>
      <c r="K714" s="125"/>
      <c r="L714" s="125"/>
      <c r="M714" s="125"/>
      <c r="N714" s="125"/>
      <c r="O714" s="125"/>
      <c r="P714" s="125"/>
      <c r="Q714" s="125"/>
      <c r="R714" s="125"/>
      <c r="S714" s="125"/>
      <c r="T714" s="125"/>
      <c r="U714" s="125"/>
      <c r="V714" s="125"/>
      <c r="W714" s="125"/>
      <c r="X714" s="125"/>
      <c r="Y714" s="125"/>
      <c r="Z714" s="125"/>
      <c r="AA714" s="125"/>
      <c r="AB714" s="125"/>
      <c r="AC714" s="125"/>
      <c r="AD714" s="125"/>
      <c r="AE714" s="125"/>
      <c r="AF714" s="125"/>
      <c r="AG714" s="125"/>
      <c r="AH714" s="125"/>
      <c r="AI714" s="125"/>
      <c r="AJ714" s="1"/>
    </row>
    <row r="715" ht="24.0" customHeight="1">
      <c r="A715" s="1"/>
      <c r="B715" s="126"/>
      <c r="C715" s="94"/>
      <c r="D715" s="1"/>
      <c r="E715" s="125"/>
      <c r="F715" s="125"/>
      <c r="G715" s="125"/>
      <c r="H715" s="125"/>
      <c r="I715" s="125"/>
      <c r="J715" s="125"/>
      <c r="K715" s="125"/>
      <c r="L715" s="125"/>
      <c r="M715" s="125"/>
      <c r="N715" s="125"/>
      <c r="O715" s="125"/>
      <c r="P715" s="125"/>
      <c r="Q715" s="125"/>
      <c r="R715" s="125"/>
      <c r="S715" s="125"/>
      <c r="T715" s="125"/>
      <c r="U715" s="125"/>
      <c r="V715" s="125"/>
      <c r="W715" s="125"/>
      <c r="X715" s="125"/>
      <c r="Y715" s="125"/>
      <c r="Z715" s="125"/>
      <c r="AA715" s="125"/>
      <c r="AB715" s="125"/>
      <c r="AC715" s="125"/>
      <c r="AD715" s="125"/>
      <c r="AE715" s="125"/>
      <c r="AF715" s="125"/>
      <c r="AG715" s="125"/>
      <c r="AH715" s="125"/>
      <c r="AI715" s="125"/>
      <c r="AJ715" s="1"/>
    </row>
    <row r="716" ht="24.0" customHeight="1">
      <c r="A716" s="1"/>
      <c r="B716" s="126"/>
      <c r="C716" s="94"/>
      <c r="D716" s="1"/>
      <c r="E716" s="125"/>
      <c r="F716" s="125"/>
      <c r="G716" s="125"/>
      <c r="H716" s="125"/>
      <c r="I716" s="125"/>
      <c r="J716" s="125"/>
      <c r="K716" s="125"/>
      <c r="L716" s="125"/>
      <c r="M716" s="125"/>
      <c r="N716" s="125"/>
      <c r="O716" s="125"/>
      <c r="P716" s="125"/>
      <c r="Q716" s="125"/>
      <c r="R716" s="125"/>
      <c r="S716" s="125"/>
      <c r="T716" s="125"/>
      <c r="U716" s="125"/>
      <c r="V716" s="125"/>
      <c r="W716" s="125"/>
      <c r="X716" s="125"/>
      <c r="Y716" s="125"/>
      <c r="Z716" s="125"/>
      <c r="AA716" s="125"/>
      <c r="AB716" s="125"/>
      <c r="AC716" s="125"/>
      <c r="AD716" s="125"/>
      <c r="AE716" s="125"/>
      <c r="AF716" s="125"/>
      <c r="AG716" s="125"/>
      <c r="AH716" s="125"/>
      <c r="AI716" s="125"/>
      <c r="AJ716" s="1"/>
    </row>
    <row r="717" ht="24.0" customHeight="1">
      <c r="A717" s="1"/>
      <c r="B717" s="126"/>
      <c r="C717" s="94"/>
      <c r="D717" s="1"/>
      <c r="E717" s="125"/>
      <c r="F717" s="125"/>
      <c r="G717" s="125"/>
      <c r="H717" s="125"/>
      <c r="I717" s="125"/>
      <c r="J717" s="125"/>
      <c r="K717" s="125"/>
      <c r="L717" s="125"/>
      <c r="M717" s="125"/>
      <c r="N717" s="125"/>
      <c r="O717" s="125"/>
      <c r="P717" s="125"/>
      <c r="Q717" s="125"/>
      <c r="R717" s="125"/>
      <c r="S717" s="125"/>
      <c r="T717" s="125"/>
      <c r="U717" s="125"/>
      <c r="V717" s="125"/>
      <c r="W717" s="125"/>
      <c r="X717" s="125"/>
      <c r="Y717" s="125"/>
      <c r="Z717" s="125"/>
      <c r="AA717" s="125"/>
      <c r="AB717" s="125"/>
      <c r="AC717" s="125"/>
      <c r="AD717" s="125"/>
      <c r="AE717" s="125"/>
      <c r="AF717" s="125"/>
      <c r="AG717" s="125"/>
      <c r="AH717" s="125"/>
      <c r="AI717" s="125"/>
      <c r="AJ717" s="1"/>
    </row>
    <row r="718" ht="24.0" customHeight="1">
      <c r="A718" s="1"/>
      <c r="B718" s="126"/>
      <c r="C718" s="94"/>
      <c r="D718" s="1"/>
      <c r="E718" s="125"/>
      <c r="F718" s="125"/>
      <c r="G718" s="125"/>
      <c r="H718" s="125"/>
      <c r="I718" s="125"/>
      <c r="J718" s="125"/>
      <c r="K718" s="125"/>
      <c r="L718" s="125"/>
      <c r="M718" s="125"/>
      <c r="N718" s="125"/>
      <c r="O718" s="125"/>
      <c r="P718" s="125"/>
      <c r="Q718" s="125"/>
      <c r="R718" s="125"/>
      <c r="S718" s="125"/>
      <c r="T718" s="125"/>
      <c r="U718" s="125"/>
      <c r="V718" s="125"/>
      <c r="W718" s="125"/>
      <c r="X718" s="125"/>
      <c r="Y718" s="125"/>
      <c r="Z718" s="125"/>
      <c r="AA718" s="125"/>
      <c r="AB718" s="125"/>
      <c r="AC718" s="125"/>
      <c r="AD718" s="125"/>
      <c r="AE718" s="125"/>
      <c r="AF718" s="125"/>
      <c r="AG718" s="125"/>
      <c r="AH718" s="125"/>
      <c r="AI718" s="125"/>
      <c r="AJ718" s="1"/>
    </row>
    <row r="719" ht="24.0" customHeight="1">
      <c r="A719" s="1"/>
      <c r="B719" s="126"/>
      <c r="C719" s="94"/>
      <c r="D719" s="1"/>
      <c r="E719" s="125"/>
      <c r="F719" s="125"/>
      <c r="G719" s="125"/>
      <c r="H719" s="125"/>
      <c r="I719" s="125"/>
      <c r="J719" s="125"/>
      <c r="K719" s="125"/>
      <c r="L719" s="125"/>
      <c r="M719" s="125"/>
      <c r="N719" s="125"/>
      <c r="O719" s="125"/>
      <c r="P719" s="125"/>
      <c r="Q719" s="125"/>
      <c r="R719" s="125"/>
      <c r="S719" s="125"/>
      <c r="T719" s="125"/>
      <c r="U719" s="125"/>
      <c r="V719" s="125"/>
      <c r="W719" s="125"/>
      <c r="X719" s="125"/>
      <c r="Y719" s="125"/>
      <c r="Z719" s="125"/>
      <c r="AA719" s="125"/>
      <c r="AB719" s="125"/>
      <c r="AC719" s="125"/>
      <c r="AD719" s="125"/>
      <c r="AE719" s="125"/>
      <c r="AF719" s="125"/>
      <c r="AG719" s="125"/>
      <c r="AH719" s="125"/>
      <c r="AI719" s="125"/>
      <c r="AJ719" s="1"/>
    </row>
    <row r="720" ht="24.0" customHeight="1">
      <c r="A720" s="1"/>
      <c r="B720" s="126"/>
      <c r="C720" s="94"/>
      <c r="D720" s="1"/>
      <c r="E720" s="125"/>
      <c r="F720" s="125"/>
      <c r="G720" s="125"/>
      <c r="H720" s="125"/>
      <c r="I720" s="125"/>
      <c r="J720" s="125"/>
      <c r="K720" s="125"/>
      <c r="L720" s="125"/>
      <c r="M720" s="125"/>
      <c r="N720" s="125"/>
      <c r="O720" s="125"/>
      <c r="P720" s="125"/>
      <c r="Q720" s="125"/>
      <c r="R720" s="125"/>
      <c r="S720" s="125"/>
      <c r="T720" s="125"/>
      <c r="U720" s="125"/>
      <c r="V720" s="125"/>
      <c r="W720" s="125"/>
      <c r="X720" s="125"/>
      <c r="Y720" s="125"/>
      <c r="Z720" s="125"/>
      <c r="AA720" s="125"/>
      <c r="AB720" s="125"/>
      <c r="AC720" s="125"/>
      <c r="AD720" s="125"/>
      <c r="AE720" s="125"/>
      <c r="AF720" s="125"/>
      <c r="AG720" s="125"/>
      <c r="AH720" s="125"/>
      <c r="AI720" s="125"/>
      <c r="AJ720" s="1"/>
    </row>
    <row r="721" ht="24.0" customHeight="1">
      <c r="A721" s="1"/>
      <c r="B721" s="126"/>
      <c r="C721" s="94"/>
      <c r="D721" s="1"/>
      <c r="E721" s="125"/>
      <c r="F721" s="125"/>
      <c r="G721" s="125"/>
      <c r="H721" s="125"/>
      <c r="I721" s="125"/>
      <c r="J721" s="125"/>
      <c r="K721" s="125"/>
      <c r="L721" s="125"/>
      <c r="M721" s="125"/>
      <c r="N721" s="125"/>
      <c r="O721" s="125"/>
      <c r="P721" s="125"/>
      <c r="Q721" s="125"/>
      <c r="R721" s="125"/>
      <c r="S721" s="125"/>
      <c r="T721" s="125"/>
      <c r="U721" s="125"/>
      <c r="V721" s="125"/>
      <c r="W721" s="125"/>
      <c r="X721" s="125"/>
      <c r="Y721" s="125"/>
      <c r="Z721" s="125"/>
      <c r="AA721" s="125"/>
      <c r="AB721" s="125"/>
      <c r="AC721" s="125"/>
      <c r="AD721" s="125"/>
      <c r="AE721" s="125"/>
      <c r="AF721" s="125"/>
      <c r="AG721" s="125"/>
      <c r="AH721" s="125"/>
      <c r="AI721" s="125"/>
      <c r="AJ721" s="1"/>
    </row>
    <row r="722" ht="24.0" customHeight="1">
      <c r="A722" s="1"/>
      <c r="B722" s="126"/>
      <c r="C722" s="94"/>
      <c r="D722" s="1"/>
      <c r="E722" s="125"/>
      <c r="F722" s="125"/>
      <c r="G722" s="125"/>
      <c r="H722" s="125"/>
      <c r="I722" s="125"/>
      <c r="J722" s="125"/>
      <c r="K722" s="125"/>
      <c r="L722" s="125"/>
      <c r="M722" s="125"/>
      <c r="N722" s="125"/>
      <c r="O722" s="125"/>
      <c r="P722" s="125"/>
      <c r="Q722" s="125"/>
      <c r="R722" s="125"/>
      <c r="S722" s="125"/>
      <c r="T722" s="125"/>
      <c r="U722" s="125"/>
      <c r="V722" s="125"/>
      <c r="W722" s="125"/>
      <c r="X722" s="125"/>
      <c r="Y722" s="125"/>
      <c r="Z722" s="125"/>
      <c r="AA722" s="125"/>
      <c r="AB722" s="125"/>
      <c r="AC722" s="125"/>
      <c r="AD722" s="125"/>
      <c r="AE722" s="125"/>
      <c r="AF722" s="125"/>
      <c r="AG722" s="125"/>
      <c r="AH722" s="125"/>
      <c r="AI722" s="125"/>
      <c r="AJ722" s="1"/>
    </row>
    <row r="723" ht="24.0" customHeight="1">
      <c r="A723" s="1"/>
      <c r="B723" s="126"/>
      <c r="C723" s="94"/>
      <c r="D723" s="1"/>
      <c r="E723" s="125"/>
      <c r="F723" s="125"/>
      <c r="G723" s="125"/>
      <c r="H723" s="125"/>
      <c r="I723" s="125"/>
      <c r="J723" s="125"/>
      <c r="K723" s="125"/>
      <c r="L723" s="125"/>
      <c r="M723" s="125"/>
      <c r="N723" s="125"/>
      <c r="O723" s="125"/>
      <c r="P723" s="125"/>
      <c r="Q723" s="125"/>
      <c r="R723" s="125"/>
      <c r="S723" s="125"/>
      <c r="T723" s="125"/>
      <c r="U723" s="125"/>
      <c r="V723" s="125"/>
      <c r="W723" s="125"/>
      <c r="X723" s="125"/>
      <c r="Y723" s="125"/>
      <c r="Z723" s="125"/>
      <c r="AA723" s="125"/>
      <c r="AB723" s="125"/>
      <c r="AC723" s="125"/>
      <c r="AD723" s="125"/>
      <c r="AE723" s="125"/>
      <c r="AF723" s="125"/>
      <c r="AG723" s="125"/>
      <c r="AH723" s="125"/>
      <c r="AI723" s="125"/>
      <c r="AJ723" s="1"/>
    </row>
    <row r="724" ht="24.0" customHeight="1">
      <c r="A724" s="1"/>
      <c r="B724" s="126"/>
      <c r="C724" s="94"/>
      <c r="D724" s="1"/>
      <c r="E724" s="125"/>
      <c r="F724" s="125"/>
      <c r="G724" s="125"/>
      <c r="H724" s="125"/>
      <c r="I724" s="125"/>
      <c r="J724" s="125"/>
      <c r="K724" s="125"/>
      <c r="L724" s="125"/>
      <c r="M724" s="125"/>
      <c r="N724" s="125"/>
      <c r="O724" s="125"/>
      <c r="P724" s="125"/>
      <c r="Q724" s="125"/>
      <c r="R724" s="125"/>
      <c r="S724" s="125"/>
      <c r="T724" s="125"/>
      <c r="U724" s="125"/>
      <c r="V724" s="125"/>
      <c r="W724" s="125"/>
      <c r="X724" s="125"/>
      <c r="Y724" s="125"/>
      <c r="Z724" s="125"/>
      <c r="AA724" s="125"/>
      <c r="AB724" s="125"/>
      <c r="AC724" s="125"/>
      <c r="AD724" s="125"/>
      <c r="AE724" s="125"/>
      <c r="AF724" s="125"/>
      <c r="AG724" s="125"/>
      <c r="AH724" s="125"/>
      <c r="AI724" s="125"/>
      <c r="AJ724" s="1"/>
    </row>
    <row r="725" ht="24.0" customHeight="1">
      <c r="A725" s="1"/>
      <c r="B725" s="126"/>
      <c r="C725" s="94"/>
      <c r="D725" s="1"/>
      <c r="E725" s="125"/>
      <c r="F725" s="125"/>
      <c r="G725" s="125"/>
      <c r="H725" s="125"/>
      <c r="I725" s="125"/>
      <c r="J725" s="125"/>
      <c r="K725" s="125"/>
      <c r="L725" s="125"/>
      <c r="M725" s="125"/>
      <c r="N725" s="125"/>
      <c r="O725" s="125"/>
      <c r="P725" s="125"/>
      <c r="Q725" s="125"/>
      <c r="R725" s="125"/>
      <c r="S725" s="125"/>
      <c r="T725" s="125"/>
      <c r="U725" s="125"/>
      <c r="V725" s="125"/>
      <c r="W725" s="125"/>
      <c r="X725" s="125"/>
      <c r="Y725" s="125"/>
      <c r="Z725" s="125"/>
      <c r="AA725" s="125"/>
      <c r="AB725" s="125"/>
      <c r="AC725" s="125"/>
      <c r="AD725" s="125"/>
      <c r="AE725" s="125"/>
      <c r="AF725" s="125"/>
      <c r="AG725" s="125"/>
      <c r="AH725" s="125"/>
      <c r="AI725" s="125"/>
      <c r="AJ725" s="1"/>
    </row>
    <row r="726" ht="24.0" customHeight="1">
      <c r="A726" s="1"/>
      <c r="B726" s="126"/>
      <c r="C726" s="94"/>
      <c r="D726" s="1"/>
      <c r="E726" s="125"/>
      <c r="F726" s="125"/>
      <c r="G726" s="125"/>
      <c r="H726" s="125"/>
      <c r="I726" s="125"/>
      <c r="J726" s="125"/>
      <c r="K726" s="125"/>
      <c r="L726" s="125"/>
      <c r="M726" s="125"/>
      <c r="N726" s="125"/>
      <c r="O726" s="125"/>
      <c r="P726" s="125"/>
      <c r="Q726" s="125"/>
      <c r="R726" s="125"/>
      <c r="S726" s="125"/>
      <c r="T726" s="125"/>
      <c r="U726" s="125"/>
      <c r="V726" s="125"/>
      <c r="W726" s="125"/>
      <c r="X726" s="125"/>
      <c r="Y726" s="125"/>
      <c r="Z726" s="125"/>
      <c r="AA726" s="125"/>
      <c r="AB726" s="125"/>
      <c r="AC726" s="125"/>
      <c r="AD726" s="125"/>
      <c r="AE726" s="125"/>
      <c r="AF726" s="125"/>
      <c r="AG726" s="125"/>
      <c r="AH726" s="125"/>
      <c r="AI726" s="125"/>
      <c r="AJ726" s="1"/>
    </row>
    <row r="727" ht="24.0" customHeight="1">
      <c r="A727" s="1"/>
      <c r="B727" s="126"/>
      <c r="C727" s="94"/>
      <c r="D727" s="1"/>
      <c r="E727" s="125"/>
      <c r="F727" s="125"/>
      <c r="G727" s="125"/>
      <c r="H727" s="125"/>
      <c r="I727" s="125"/>
      <c r="J727" s="125"/>
      <c r="K727" s="125"/>
      <c r="L727" s="125"/>
      <c r="M727" s="125"/>
      <c r="N727" s="125"/>
      <c r="O727" s="125"/>
      <c r="P727" s="125"/>
      <c r="Q727" s="125"/>
      <c r="R727" s="125"/>
      <c r="S727" s="125"/>
      <c r="T727" s="125"/>
      <c r="U727" s="125"/>
      <c r="V727" s="125"/>
      <c r="W727" s="125"/>
      <c r="X727" s="125"/>
      <c r="Y727" s="125"/>
      <c r="Z727" s="125"/>
      <c r="AA727" s="125"/>
      <c r="AB727" s="125"/>
      <c r="AC727" s="125"/>
      <c r="AD727" s="125"/>
      <c r="AE727" s="125"/>
      <c r="AF727" s="125"/>
      <c r="AG727" s="125"/>
      <c r="AH727" s="125"/>
      <c r="AI727" s="125"/>
      <c r="AJ727" s="1"/>
    </row>
    <row r="728" ht="24.0" customHeight="1">
      <c r="A728" s="1"/>
      <c r="B728" s="126"/>
      <c r="C728" s="94"/>
      <c r="D728" s="1"/>
      <c r="E728" s="125"/>
      <c r="F728" s="125"/>
      <c r="G728" s="125"/>
      <c r="H728" s="125"/>
      <c r="I728" s="125"/>
      <c r="J728" s="125"/>
      <c r="K728" s="125"/>
      <c r="L728" s="125"/>
      <c r="M728" s="125"/>
      <c r="N728" s="125"/>
      <c r="O728" s="125"/>
      <c r="P728" s="125"/>
      <c r="Q728" s="125"/>
      <c r="R728" s="125"/>
      <c r="S728" s="125"/>
      <c r="T728" s="125"/>
      <c r="U728" s="125"/>
      <c r="V728" s="125"/>
      <c r="W728" s="125"/>
      <c r="X728" s="125"/>
      <c r="Y728" s="125"/>
      <c r="Z728" s="125"/>
      <c r="AA728" s="125"/>
      <c r="AB728" s="125"/>
      <c r="AC728" s="125"/>
      <c r="AD728" s="125"/>
      <c r="AE728" s="125"/>
      <c r="AF728" s="125"/>
      <c r="AG728" s="125"/>
      <c r="AH728" s="125"/>
      <c r="AI728" s="125"/>
      <c r="AJ728" s="1"/>
    </row>
    <row r="729" ht="24.0" customHeight="1">
      <c r="A729" s="1"/>
      <c r="B729" s="126"/>
      <c r="C729" s="94"/>
      <c r="D729" s="1"/>
      <c r="E729" s="125"/>
      <c r="F729" s="125"/>
      <c r="G729" s="125"/>
      <c r="H729" s="125"/>
      <c r="I729" s="125"/>
      <c r="J729" s="125"/>
      <c r="K729" s="125"/>
      <c r="L729" s="125"/>
      <c r="M729" s="125"/>
      <c r="N729" s="125"/>
      <c r="O729" s="125"/>
      <c r="P729" s="125"/>
      <c r="Q729" s="125"/>
      <c r="R729" s="125"/>
      <c r="S729" s="125"/>
      <c r="T729" s="125"/>
      <c r="U729" s="125"/>
      <c r="V729" s="125"/>
      <c r="W729" s="125"/>
      <c r="X729" s="125"/>
      <c r="Y729" s="125"/>
      <c r="Z729" s="125"/>
      <c r="AA729" s="125"/>
      <c r="AB729" s="125"/>
      <c r="AC729" s="125"/>
      <c r="AD729" s="125"/>
      <c r="AE729" s="125"/>
      <c r="AF729" s="125"/>
      <c r="AG729" s="125"/>
      <c r="AH729" s="125"/>
      <c r="AI729" s="125"/>
      <c r="AJ729" s="1"/>
    </row>
    <row r="730" ht="24.0" customHeight="1">
      <c r="A730" s="1"/>
      <c r="B730" s="126"/>
      <c r="C730" s="94"/>
      <c r="D730" s="1"/>
      <c r="E730" s="125"/>
      <c r="F730" s="125"/>
      <c r="G730" s="125"/>
      <c r="H730" s="125"/>
      <c r="I730" s="125"/>
      <c r="J730" s="125"/>
      <c r="K730" s="125"/>
      <c r="L730" s="125"/>
      <c r="M730" s="125"/>
      <c r="N730" s="125"/>
      <c r="O730" s="125"/>
      <c r="P730" s="125"/>
      <c r="Q730" s="125"/>
      <c r="R730" s="125"/>
      <c r="S730" s="125"/>
      <c r="T730" s="125"/>
      <c r="U730" s="125"/>
      <c r="V730" s="125"/>
      <c r="W730" s="125"/>
      <c r="X730" s="125"/>
      <c r="Y730" s="125"/>
      <c r="Z730" s="125"/>
      <c r="AA730" s="125"/>
      <c r="AB730" s="125"/>
      <c r="AC730" s="125"/>
      <c r="AD730" s="125"/>
      <c r="AE730" s="125"/>
      <c r="AF730" s="125"/>
      <c r="AG730" s="125"/>
      <c r="AH730" s="125"/>
      <c r="AI730" s="125"/>
      <c r="AJ730" s="1"/>
    </row>
    <row r="731" ht="24.0" customHeight="1">
      <c r="A731" s="1"/>
      <c r="B731" s="126"/>
      <c r="C731" s="94"/>
      <c r="D731" s="1"/>
      <c r="E731" s="125"/>
      <c r="F731" s="125"/>
      <c r="G731" s="125"/>
      <c r="H731" s="125"/>
      <c r="I731" s="125"/>
      <c r="J731" s="125"/>
      <c r="K731" s="125"/>
      <c r="L731" s="125"/>
      <c r="M731" s="125"/>
      <c r="N731" s="125"/>
      <c r="O731" s="125"/>
      <c r="P731" s="125"/>
      <c r="Q731" s="125"/>
      <c r="R731" s="125"/>
      <c r="S731" s="125"/>
      <c r="T731" s="125"/>
      <c r="U731" s="125"/>
      <c r="V731" s="125"/>
      <c r="W731" s="125"/>
      <c r="X731" s="125"/>
      <c r="Y731" s="125"/>
      <c r="Z731" s="125"/>
      <c r="AA731" s="125"/>
      <c r="AB731" s="125"/>
      <c r="AC731" s="125"/>
      <c r="AD731" s="125"/>
      <c r="AE731" s="125"/>
      <c r="AF731" s="125"/>
      <c r="AG731" s="125"/>
      <c r="AH731" s="125"/>
      <c r="AI731" s="125"/>
      <c r="AJ731" s="1"/>
    </row>
    <row r="732" ht="24.0" customHeight="1">
      <c r="A732" s="1"/>
      <c r="B732" s="126"/>
      <c r="C732" s="94"/>
      <c r="D732" s="1"/>
      <c r="E732" s="125"/>
      <c r="F732" s="125"/>
      <c r="G732" s="125"/>
      <c r="H732" s="125"/>
      <c r="I732" s="125"/>
      <c r="J732" s="125"/>
      <c r="K732" s="125"/>
      <c r="L732" s="125"/>
      <c r="M732" s="125"/>
      <c r="N732" s="125"/>
      <c r="O732" s="125"/>
      <c r="P732" s="125"/>
      <c r="Q732" s="125"/>
      <c r="R732" s="125"/>
      <c r="S732" s="125"/>
      <c r="T732" s="125"/>
      <c r="U732" s="125"/>
      <c r="V732" s="125"/>
      <c r="W732" s="125"/>
      <c r="X732" s="125"/>
      <c r="Y732" s="125"/>
      <c r="Z732" s="125"/>
      <c r="AA732" s="125"/>
      <c r="AB732" s="125"/>
      <c r="AC732" s="125"/>
      <c r="AD732" s="125"/>
      <c r="AE732" s="125"/>
      <c r="AF732" s="125"/>
      <c r="AG732" s="125"/>
      <c r="AH732" s="125"/>
      <c r="AI732" s="125"/>
      <c r="AJ732" s="1"/>
    </row>
    <row r="733" ht="24.0" customHeight="1">
      <c r="A733" s="1"/>
      <c r="B733" s="126"/>
      <c r="C733" s="94"/>
      <c r="D733" s="1"/>
      <c r="E733" s="125"/>
      <c r="F733" s="125"/>
      <c r="G733" s="125"/>
      <c r="H733" s="125"/>
      <c r="I733" s="125"/>
      <c r="J733" s="125"/>
      <c r="K733" s="125"/>
      <c r="L733" s="125"/>
      <c r="M733" s="125"/>
      <c r="N733" s="125"/>
      <c r="O733" s="125"/>
      <c r="P733" s="125"/>
      <c r="Q733" s="125"/>
      <c r="R733" s="125"/>
      <c r="S733" s="125"/>
      <c r="T733" s="125"/>
      <c r="U733" s="125"/>
      <c r="V733" s="125"/>
      <c r="W733" s="125"/>
      <c r="X733" s="125"/>
      <c r="Y733" s="125"/>
      <c r="Z733" s="125"/>
      <c r="AA733" s="125"/>
      <c r="AB733" s="125"/>
      <c r="AC733" s="125"/>
      <c r="AD733" s="125"/>
      <c r="AE733" s="125"/>
      <c r="AF733" s="125"/>
      <c r="AG733" s="125"/>
      <c r="AH733" s="125"/>
      <c r="AI733" s="125"/>
      <c r="AJ733" s="1"/>
    </row>
    <row r="734" ht="24.0" customHeight="1">
      <c r="A734" s="1"/>
      <c r="B734" s="126"/>
      <c r="C734" s="94"/>
      <c r="D734" s="1"/>
      <c r="E734" s="125"/>
      <c r="F734" s="125"/>
      <c r="G734" s="125"/>
      <c r="H734" s="125"/>
      <c r="I734" s="125"/>
      <c r="J734" s="125"/>
      <c r="K734" s="125"/>
      <c r="L734" s="125"/>
      <c r="M734" s="125"/>
      <c r="N734" s="125"/>
      <c r="O734" s="125"/>
      <c r="P734" s="125"/>
      <c r="Q734" s="125"/>
      <c r="R734" s="125"/>
      <c r="S734" s="125"/>
      <c r="T734" s="125"/>
      <c r="U734" s="125"/>
      <c r="V734" s="125"/>
      <c r="W734" s="125"/>
      <c r="X734" s="125"/>
      <c r="Y734" s="125"/>
      <c r="Z734" s="125"/>
      <c r="AA734" s="125"/>
      <c r="AB734" s="125"/>
      <c r="AC734" s="125"/>
      <c r="AD734" s="125"/>
      <c r="AE734" s="125"/>
      <c r="AF734" s="125"/>
      <c r="AG734" s="125"/>
      <c r="AH734" s="125"/>
      <c r="AI734" s="125"/>
      <c r="AJ734" s="1"/>
    </row>
    <row r="735" ht="24.0" customHeight="1">
      <c r="A735" s="1"/>
      <c r="B735" s="126"/>
      <c r="C735" s="94"/>
      <c r="D735" s="1"/>
      <c r="E735" s="125"/>
      <c r="F735" s="125"/>
      <c r="G735" s="125"/>
      <c r="H735" s="125"/>
      <c r="I735" s="125"/>
      <c r="J735" s="125"/>
      <c r="K735" s="125"/>
      <c r="L735" s="125"/>
      <c r="M735" s="125"/>
      <c r="N735" s="125"/>
      <c r="O735" s="125"/>
      <c r="P735" s="125"/>
      <c r="Q735" s="125"/>
      <c r="R735" s="125"/>
      <c r="S735" s="125"/>
      <c r="T735" s="125"/>
      <c r="U735" s="125"/>
      <c r="V735" s="125"/>
      <c r="W735" s="125"/>
      <c r="X735" s="125"/>
      <c r="Y735" s="125"/>
      <c r="Z735" s="125"/>
      <c r="AA735" s="125"/>
      <c r="AB735" s="125"/>
      <c r="AC735" s="125"/>
      <c r="AD735" s="125"/>
      <c r="AE735" s="125"/>
      <c r="AF735" s="125"/>
      <c r="AG735" s="125"/>
      <c r="AH735" s="125"/>
      <c r="AI735" s="125"/>
      <c r="AJ735" s="1"/>
    </row>
    <row r="736" ht="24.0" customHeight="1">
      <c r="A736" s="1"/>
      <c r="B736" s="126"/>
      <c r="C736" s="94"/>
      <c r="D736" s="1"/>
      <c r="E736" s="125"/>
      <c r="F736" s="125"/>
      <c r="G736" s="125"/>
      <c r="H736" s="125"/>
      <c r="I736" s="125"/>
      <c r="J736" s="125"/>
      <c r="K736" s="125"/>
      <c r="L736" s="125"/>
      <c r="M736" s="125"/>
      <c r="N736" s="125"/>
      <c r="O736" s="125"/>
      <c r="P736" s="125"/>
      <c r="Q736" s="125"/>
      <c r="R736" s="125"/>
      <c r="S736" s="125"/>
      <c r="T736" s="125"/>
      <c r="U736" s="125"/>
      <c r="V736" s="125"/>
      <c r="W736" s="125"/>
      <c r="X736" s="125"/>
      <c r="Y736" s="125"/>
      <c r="Z736" s="125"/>
      <c r="AA736" s="125"/>
      <c r="AB736" s="125"/>
      <c r="AC736" s="125"/>
      <c r="AD736" s="125"/>
      <c r="AE736" s="125"/>
      <c r="AF736" s="125"/>
      <c r="AG736" s="125"/>
      <c r="AH736" s="125"/>
      <c r="AI736" s="125"/>
      <c r="AJ736" s="1"/>
    </row>
    <row r="737" ht="24.0" customHeight="1">
      <c r="A737" s="1"/>
      <c r="B737" s="126"/>
      <c r="C737" s="94"/>
      <c r="D737" s="1"/>
      <c r="E737" s="125"/>
      <c r="F737" s="125"/>
      <c r="G737" s="125"/>
      <c r="H737" s="125"/>
      <c r="I737" s="125"/>
      <c r="J737" s="125"/>
      <c r="K737" s="125"/>
      <c r="L737" s="125"/>
      <c r="M737" s="125"/>
      <c r="N737" s="125"/>
      <c r="O737" s="125"/>
      <c r="P737" s="125"/>
      <c r="Q737" s="125"/>
      <c r="R737" s="125"/>
      <c r="S737" s="125"/>
      <c r="T737" s="125"/>
      <c r="U737" s="125"/>
      <c r="V737" s="125"/>
      <c r="W737" s="125"/>
      <c r="X737" s="125"/>
      <c r="Y737" s="125"/>
      <c r="Z737" s="125"/>
      <c r="AA737" s="125"/>
      <c r="AB737" s="125"/>
      <c r="AC737" s="125"/>
      <c r="AD737" s="125"/>
      <c r="AE737" s="125"/>
      <c r="AF737" s="125"/>
      <c r="AG737" s="125"/>
      <c r="AH737" s="125"/>
      <c r="AI737" s="125"/>
      <c r="AJ737" s="1"/>
    </row>
    <row r="738" ht="24.0" customHeight="1">
      <c r="A738" s="1"/>
      <c r="B738" s="126"/>
      <c r="C738" s="94"/>
      <c r="D738" s="1"/>
      <c r="E738" s="125"/>
      <c r="F738" s="125"/>
      <c r="G738" s="125"/>
      <c r="H738" s="125"/>
      <c r="I738" s="125"/>
      <c r="J738" s="125"/>
      <c r="K738" s="125"/>
      <c r="L738" s="125"/>
      <c r="M738" s="125"/>
      <c r="N738" s="125"/>
      <c r="O738" s="125"/>
      <c r="P738" s="125"/>
      <c r="Q738" s="125"/>
      <c r="R738" s="125"/>
      <c r="S738" s="125"/>
      <c r="T738" s="125"/>
      <c r="U738" s="125"/>
      <c r="V738" s="125"/>
      <c r="W738" s="125"/>
      <c r="X738" s="125"/>
      <c r="Y738" s="125"/>
      <c r="Z738" s="125"/>
      <c r="AA738" s="125"/>
      <c r="AB738" s="125"/>
      <c r="AC738" s="125"/>
      <c r="AD738" s="125"/>
      <c r="AE738" s="125"/>
      <c r="AF738" s="125"/>
      <c r="AG738" s="125"/>
      <c r="AH738" s="125"/>
      <c r="AI738" s="125"/>
      <c r="AJ738" s="1"/>
    </row>
    <row r="739" ht="24.0" customHeight="1">
      <c r="A739" s="1"/>
      <c r="B739" s="126"/>
      <c r="C739" s="94"/>
      <c r="D739" s="1"/>
      <c r="E739" s="125"/>
      <c r="F739" s="125"/>
      <c r="G739" s="125"/>
      <c r="H739" s="125"/>
      <c r="I739" s="125"/>
      <c r="J739" s="125"/>
      <c r="K739" s="125"/>
      <c r="L739" s="125"/>
      <c r="M739" s="125"/>
      <c r="N739" s="125"/>
      <c r="O739" s="125"/>
      <c r="P739" s="125"/>
      <c r="Q739" s="125"/>
      <c r="R739" s="125"/>
      <c r="S739" s="125"/>
      <c r="T739" s="125"/>
      <c r="U739" s="125"/>
      <c r="V739" s="125"/>
      <c r="W739" s="125"/>
      <c r="X739" s="125"/>
      <c r="Y739" s="125"/>
      <c r="Z739" s="125"/>
      <c r="AA739" s="125"/>
      <c r="AB739" s="125"/>
      <c r="AC739" s="125"/>
      <c r="AD739" s="125"/>
      <c r="AE739" s="125"/>
      <c r="AF739" s="125"/>
      <c r="AG739" s="125"/>
      <c r="AH739" s="125"/>
      <c r="AI739" s="125"/>
      <c r="AJ739" s="1"/>
    </row>
    <row r="740" ht="24.0" customHeight="1">
      <c r="A740" s="1"/>
      <c r="B740" s="126"/>
      <c r="C740" s="94"/>
      <c r="D740" s="1"/>
      <c r="E740" s="125"/>
      <c r="F740" s="125"/>
      <c r="G740" s="125"/>
      <c r="H740" s="125"/>
      <c r="I740" s="125"/>
      <c r="J740" s="125"/>
      <c r="K740" s="125"/>
      <c r="L740" s="125"/>
      <c r="M740" s="125"/>
      <c r="N740" s="125"/>
      <c r="O740" s="125"/>
      <c r="P740" s="125"/>
      <c r="Q740" s="125"/>
      <c r="R740" s="125"/>
      <c r="S740" s="125"/>
      <c r="T740" s="125"/>
      <c r="U740" s="125"/>
      <c r="V740" s="125"/>
      <c r="W740" s="125"/>
      <c r="X740" s="125"/>
      <c r="Y740" s="125"/>
      <c r="Z740" s="125"/>
      <c r="AA740" s="125"/>
      <c r="AB740" s="125"/>
      <c r="AC740" s="125"/>
      <c r="AD740" s="125"/>
      <c r="AE740" s="125"/>
      <c r="AF740" s="125"/>
      <c r="AG740" s="125"/>
      <c r="AH740" s="125"/>
      <c r="AI740" s="125"/>
      <c r="AJ740" s="1"/>
    </row>
    <row r="741" ht="24.0" customHeight="1">
      <c r="A741" s="1"/>
      <c r="B741" s="126"/>
      <c r="C741" s="94"/>
      <c r="D741" s="1"/>
      <c r="E741" s="125"/>
      <c r="F741" s="125"/>
      <c r="G741" s="125"/>
      <c r="H741" s="125"/>
      <c r="I741" s="125"/>
      <c r="J741" s="125"/>
      <c r="K741" s="125"/>
      <c r="L741" s="125"/>
      <c r="M741" s="125"/>
      <c r="N741" s="125"/>
      <c r="O741" s="125"/>
      <c r="P741" s="125"/>
      <c r="Q741" s="125"/>
      <c r="R741" s="125"/>
      <c r="S741" s="125"/>
      <c r="T741" s="125"/>
      <c r="U741" s="125"/>
      <c r="V741" s="125"/>
      <c r="W741" s="125"/>
      <c r="X741" s="125"/>
      <c r="Y741" s="125"/>
      <c r="Z741" s="125"/>
      <c r="AA741" s="125"/>
      <c r="AB741" s="125"/>
      <c r="AC741" s="125"/>
      <c r="AD741" s="125"/>
      <c r="AE741" s="125"/>
      <c r="AF741" s="125"/>
      <c r="AG741" s="125"/>
      <c r="AH741" s="125"/>
      <c r="AI741" s="125"/>
      <c r="AJ741" s="1"/>
    </row>
    <row r="742" ht="24.0" customHeight="1">
      <c r="A742" s="1"/>
      <c r="B742" s="126"/>
      <c r="C742" s="94"/>
      <c r="D742" s="1"/>
      <c r="E742" s="125"/>
      <c r="F742" s="125"/>
      <c r="G742" s="125"/>
      <c r="H742" s="125"/>
      <c r="I742" s="125"/>
      <c r="J742" s="125"/>
      <c r="K742" s="125"/>
      <c r="L742" s="125"/>
      <c r="M742" s="125"/>
      <c r="N742" s="125"/>
      <c r="O742" s="125"/>
      <c r="P742" s="125"/>
      <c r="Q742" s="125"/>
      <c r="R742" s="125"/>
      <c r="S742" s="125"/>
      <c r="T742" s="125"/>
      <c r="U742" s="125"/>
      <c r="V742" s="125"/>
      <c r="W742" s="125"/>
      <c r="X742" s="125"/>
      <c r="Y742" s="125"/>
      <c r="Z742" s="125"/>
      <c r="AA742" s="125"/>
      <c r="AB742" s="125"/>
      <c r="AC742" s="125"/>
      <c r="AD742" s="125"/>
      <c r="AE742" s="125"/>
      <c r="AF742" s="125"/>
      <c r="AG742" s="125"/>
      <c r="AH742" s="125"/>
      <c r="AI742" s="125"/>
      <c r="AJ742" s="1"/>
    </row>
    <row r="743" ht="24.0" customHeight="1">
      <c r="A743" s="1"/>
      <c r="B743" s="126"/>
      <c r="C743" s="94"/>
      <c r="D743" s="1"/>
      <c r="E743" s="125"/>
      <c r="F743" s="125"/>
      <c r="G743" s="125"/>
      <c r="H743" s="125"/>
      <c r="I743" s="125"/>
      <c r="J743" s="125"/>
      <c r="K743" s="125"/>
      <c r="L743" s="125"/>
      <c r="M743" s="125"/>
      <c r="N743" s="125"/>
      <c r="O743" s="125"/>
      <c r="P743" s="125"/>
      <c r="Q743" s="125"/>
      <c r="R743" s="125"/>
      <c r="S743" s="125"/>
      <c r="T743" s="125"/>
      <c r="U743" s="125"/>
      <c r="V743" s="125"/>
      <c r="W743" s="125"/>
      <c r="X743" s="125"/>
      <c r="Y743" s="125"/>
      <c r="Z743" s="125"/>
      <c r="AA743" s="125"/>
      <c r="AB743" s="125"/>
      <c r="AC743" s="125"/>
      <c r="AD743" s="125"/>
      <c r="AE743" s="125"/>
      <c r="AF743" s="125"/>
      <c r="AG743" s="125"/>
      <c r="AH743" s="125"/>
      <c r="AI743" s="125"/>
      <c r="AJ743" s="1"/>
    </row>
    <row r="744" ht="24.0" customHeight="1">
      <c r="A744" s="1"/>
      <c r="B744" s="126"/>
      <c r="C744" s="94"/>
      <c r="D744" s="1"/>
      <c r="E744" s="125"/>
      <c r="F744" s="125"/>
      <c r="G744" s="125"/>
      <c r="H744" s="125"/>
      <c r="I744" s="125"/>
      <c r="J744" s="125"/>
      <c r="K744" s="125"/>
      <c r="L744" s="125"/>
      <c r="M744" s="125"/>
      <c r="N744" s="125"/>
      <c r="O744" s="125"/>
      <c r="P744" s="125"/>
      <c r="Q744" s="125"/>
      <c r="R744" s="125"/>
      <c r="S744" s="125"/>
      <c r="T744" s="125"/>
      <c r="U744" s="125"/>
      <c r="V744" s="125"/>
      <c r="W744" s="125"/>
      <c r="X744" s="125"/>
      <c r="Y744" s="125"/>
      <c r="Z744" s="125"/>
      <c r="AA744" s="125"/>
      <c r="AB744" s="125"/>
      <c r="AC744" s="125"/>
      <c r="AD744" s="125"/>
      <c r="AE744" s="125"/>
      <c r="AF744" s="125"/>
      <c r="AG744" s="125"/>
      <c r="AH744" s="125"/>
      <c r="AI744" s="125"/>
      <c r="AJ744" s="1"/>
    </row>
    <row r="745" ht="24.0" customHeight="1">
      <c r="A745" s="1"/>
      <c r="B745" s="126"/>
      <c r="C745" s="94"/>
      <c r="D745" s="1"/>
      <c r="E745" s="125"/>
      <c r="F745" s="125"/>
      <c r="G745" s="125"/>
      <c r="H745" s="125"/>
      <c r="I745" s="125"/>
      <c r="J745" s="125"/>
      <c r="K745" s="125"/>
      <c r="L745" s="125"/>
      <c r="M745" s="125"/>
      <c r="N745" s="125"/>
      <c r="O745" s="125"/>
      <c r="P745" s="125"/>
      <c r="Q745" s="125"/>
      <c r="R745" s="125"/>
      <c r="S745" s="125"/>
      <c r="T745" s="125"/>
      <c r="U745" s="125"/>
      <c r="V745" s="125"/>
      <c r="W745" s="125"/>
      <c r="X745" s="125"/>
      <c r="Y745" s="125"/>
      <c r="Z745" s="125"/>
      <c r="AA745" s="125"/>
      <c r="AB745" s="125"/>
      <c r="AC745" s="125"/>
      <c r="AD745" s="125"/>
      <c r="AE745" s="125"/>
      <c r="AF745" s="125"/>
      <c r="AG745" s="125"/>
      <c r="AH745" s="125"/>
      <c r="AI745" s="125"/>
      <c r="AJ745" s="1"/>
    </row>
    <row r="746" ht="24.0" customHeight="1">
      <c r="A746" s="1"/>
      <c r="B746" s="126"/>
      <c r="C746" s="94"/>
      <c r="D746" s="1"/>
      <c r="E746" s="125"/>
      <c r="F746" s="125"/>
      <c r="G746" s="125"/>
      <c r="H746" s="125"/>
      <c r="I746" s="125"/>
      <c r="J746" s="125"/>
      <c r="K746" s="125"/>
      <c r="L746" s="125"/>
      <c r="M746" s="125"/>
      <c r="N746" s="125"/>
      <c r="O746" s="125"/>
      <c r="P746" s="125"/>
      <c r="Q746" s="125"/>
      <c r="R746" s="125"/>
      <c r="S746" s="125"/>
      <c r="T746" s="125"/>
      <c r="U746" s="125"/>
      <c r="V746" s="125"/>
      <c r="W746" s="125"/>
      <c r="X746" s="125"/>
      <c r="Y746" s="125"/>
      <c r="Z746" s="125"/>
      <c r="AA746" s="125"/>
      <c r="AB746" s="125"/>
      <c r="AC746" s="125"/>
      <c r="AD746" s="125"/>
      <c r="AE746" s="125"/>
      <c r="AF746" s="125"/>
      <c r="AG746" s="125"/>
      <c r="AH746" s="125"/>
      <c r="AI746" s="125"/>
      <c r="AJ746" s="1"/>
    </row>
    <row r="747" ht="24.0" customHeight="1">
      <c r="A747" s="1"/>
      <c r="B747" s="126"/>
      <c r="C747" s="94"/>
      <c r="D747" s="1"/>
      <c r="E747" s="125"/>
      <c r="F747" s="125"/>
      <c r="G747" s="125"/>
      <c r="H747" s="125"/>
      <c r="I747" s="125"/>
      <c r="J747" s="125"/>
      <c r="K747" s="125"/>
      <c r="L747" s="125"/>
      <c r="M747" s="125"/>
      <c r="N747" s="125"/>
      <c r="O747" s="125"/>
      <c r="P747" s="125"/>
      <c r="Q747" s="125"/>
      <c r="R747" s="125"/>
      <c r="S747" s="125"/>
      <c r="T747" s="125"/>
      <c r="U747" s="125"/>
      <c r="V747" s="125"/>
      <c r="W747" s="125"/>
      <c r="X747" s="125"/>
      <c r="Y747" s="125"/>
      <c r="Z747" s="125"/>
      <c r="AA747" s="125"/>
      <c r="AB747" s="125"/>
      <c r="AC747" s="125"/>
      <c r="AD747" s="125"/>
      <c r="AE747" s="125"/>
      <c r="AF747" s="125"/>
      <c r="AG747" s="125"/>
      <c r="AH747" s="125"/>
      <c r="AI747" s="125"/>
      <c r="AJ747" s="1"/>
    </row>
    <row r="748" ht="24.0" customHeight="1">
      <c r="A748" s="1"/>
      <c r="B748" s="126"/>
      <c r="C748" s="94"/>
      <c r="D748" s="1"/>
      <c r="E748" s="125"/>
      <c r="F748" s="125"/>
      <c r="G748" s="125"/>
      <c r="H748" s="125"/>
      <c r="I748" s="125"/>
      <c r="J748" s="125"/>
      <c r="K748" s="125"/>
      <c r="L748" s="125"/>
      <c r="M748" s="125"/>
      <c r="N748" s="125"/>
      <c r="O748" s="125"/>
      <c r="P748" s="125"/>
      <c r="Q748" s="125"/>
      <c r="R748" s="125"/>
      <c r="S748" s="125"/>
      <c r="T748" s="125"/>
      <c r="U748" s="125"/>
      <c r="V748" s="125"/>
      <c r="W748" s="125"/>
      <c r="X748" s="125"/>
      <c r="Y748" s="125"/>
      <c r="Z748" s="125"/>
      <c r="AA748" s="125"/>
      <c r="AB748" s="125"/>
      <c r="AC748" s="125"/>
      <c r="AD748" s="125"/>
      <c r="AE748" s="125"/>
      <c r="AF748" s="125"/>
      <c r="AG748" s="125"/>
      <c r="AH748" s="125"/>
      <c r="AI748" s="125"/>
      <c r="AJ748" s="1"/>
    </row>
    <row r="749" ht="24.0" customHeight="1">
      <c r="A749" s="1"/>
      <c r="B749" s="126"/>
      <c r="C749" s="94"/>
      <c r="D749" s="1"/>
      <c r="E749" s="125"/>
      <c r="F749" s="125"/>
      <c r="G749" s="125"/>
      <c r="H749" s="125"/>
      <c r="I749" s="125"/>
      <c r="J749" s="125"/>
      <c r="K749" s="125"/>
      <c r="L749" s="125"/>
      <c r="M749" s="125"/>
      <c r="N749" s="125"/>
      <c r="O749" s="125"/>
      <c r="P749" s="125"/>
      <c r="Q749" s="125"/>
      <c r="R749" s="125"/>
      <c r="S749" s="125"/>
      <c r="T749" s="125"/>
      <c r="U749" s="125"/>
      <c r="V749" s="125"/>
      <c r="W749" s="125"/>
      <c r="X749" s="125"/>
      <c r="Y749" s="125"/>
      <c r="Z749" s="125"/>
      <c r="AA749" s="125"/>
      <c r="AB749" s="125"/>
      <c r="AC749" s="125"/>
      <c r="AD749" s="125"/>
      <c r="AE749" s="125"/>
      <c r="AF749" s="125"/>
      <c r="AG749" s="125"/>
      <c r="AH749" s="125"/>
      <c r="AI749" s="125"/>
      <c r="AJ749" s="1"/>
    </row>
    <row r="750" ht="24.0" customHeight="1">
      <c r="A750" s="1"/>
      <c r="B750" s="126"/>
      <c r="C750" s="94"/>
      <c r="D750" s="1"/>
      <c r="E750" s="125"/>
      <c r="F750" s="125"/>
      <c r="G750" s="125"/>
      <c r="H750" s="125"/>
      <c r="I750" s="125"/>
      <c r="J750" s="125"/>
      <c r="K750" s="125"/>
      <c r="L750" s="125"/>
      <c r="M750" s="125"/>
      <c r="N750" s="125"/>
      <c r="O750" s="125"/>
      <c r="P750" s="125"/>
      <c r="Q750" s="125"/>
      <c r="R750" s="125"/>
      <c r="S750" s="125"/>
      <c r="T750" s="125"/>
      <c r="U750" s="125"/>
      <c r="V750" s="125"/>
      <c r="W750" s="125"/>
      <c r="X750" s="125"/>
      <c r="Y750" s="125"/>
      <c r="Z750" s="125"/>
      <c r="AA750" s="125"/>
      <c r="AB750" s="125"/>
      <c r="AC750" s="125"/>
      <c r="AD750" s="125"/>
      <c r="AE750" s="125"/>
      <c r="AF750" s="125"/>
      <c r="AG750" s="125"/>
      <c r="AH750" s="125"/>
      <c r="AI750" s="125"/>
      <c r="AJ750" s="1"/>
    </row>
    <row r="751" ht="24.0" customHeight="1">
      <c r="A751" s="1"/>
      <c r="B751" s="126"/>
      <c r="C751" s="94"/>
      <c r="D751" s="1"/>
      <c r="E751" s="125"/>
      <c r="F751" s="125"/>
      <c r="G751" s="125"/>
      <c r="H751" s="125"/>
      <c r="I751" s="125"/>
      <c r="J751" s="125"/>
      <c r="K751" s="125"/>
      <c r="L751" s="125"/>
      <c r="M751" s="125"/>
      <c r="N751" s="125"/>
      <c r="O751" s="125"/>
      <c r="P751" s="125"/>
      <c r="Q751" s="125"/>
      <c r="R751" s="125"/>
      <c r="S751" s="125"/>
      <c r="T751" s="125"/>
      <c r="U751" s="125"/>
      <c r="V751" s="125"/>
      <c r="W751" s="125"/>
      <c r="X751" s="125"/>
      <c r="Y751" s="125"/>
      <c r="Z751" s="125"/>
      <c r="AA751" s="125"/>
      <c r="AB751" s="125"/>
      <c r="AC751" s="125"/>
      <c r="AD751" s="125"/>
      <c r="AE751" s="125"/>
      <c r="AF751" s="125"/>
      <c r="AG751" s="125"/>
      <c r="AH751" s="125"/>
      <c r="AI751" s="125"/>
      <c r="AJ751" s="1"/>
    </row>
    <row r="752" ht="24.0" customHeight="1">
      <c r="A752" s="1"/>
      <c r="B752" s="126"/>
      <c r="C752" s="94"/>
      <c r="D752" s="1"/>
      <c r="E752" s="125"/>
      <c r="F752" s="125"/>
      <c r="G752" s="125"/>
      <c r="H752" s="125"/>
      <c r="I752" s="125"/>
      <c r="J752" s="125"/>
      <c r="K752" s="125"/>
      <c r="L752" s="125"/>
      <c r="M752" s="125"/>
      <c r="N752" s="125"/>
      <c r="O752" s="125"/>
      <c r="P752" s="125"/>
      <c r="Q752" s="125"/>
      <c r="R752" s="125"/>
      <c r="S752" s="125"/>
      <c r="T752" s="125"/>
      <c r="U752" s="125"/>
      <c r="V752" s="125"/>
      <c r="W752" s="125"/>
      <c r="X752" s="125"/>
      <c r="Y752" s="125"/>
      <c r="Z752" s="125"/>
      <c r="AA752" s="125"/>
      <c r="AB752" s="125"/>
      <c r="AC752" s="125"/>
      <c r="AD752" s="125"/>
      <c r="AE752" s="125"/>
      <c r="AF752" s="125"/>
      <c r="AG752" s="125"/>
      <c r="AH752" s="125"/>
      <c r="AI752" s="125"/>
      <c r="AJ752" s="1"/>
    </row>
    <row r="753" ht="24.0" customHeight="1">
      <c r="A753" s="1"/>
      <c r="B753" s="126"/>
      <c r="C753" s="94"/>
      <c r="D753" s="1"/>
      <c r="E753" s="125"/>
      <c r="F753" s="125"/>
      <c r="G753" s="125"/>
      <c r="H753" s="125"/>
      <c r="I753" s="125"/>
      <c r="J753" s="125"/>
      <c r="K753" s="125"/>
      <c r="L753" s="125"/>
      <c r="M753" s="125"/>
      <c r="N753" s="125"/>
      <c r="O753" s="125"/>
      <c r="P753" s="125"/>
      <c r="Q753" s="125"/>
      <c r="R753" s="125"/>
      <c r="S753" s="125"/>
      <c r="T753" s="125"/>
      <c r="U753" s="125"/>
      <c r="V753" s="125"/>
      <c r="W753" s="125"/>
      <c r="X753" s="125"/>
      <c r="Y753" s="125"/>
      <c r="Z753" s="125"/>
      <c r="AA753" s="125"/>
      <c r="AB753" s="125"/>
      <c r="AC753" s="125"/>
      <c r="AD753" s="125"/>
      <c r="AE753" s="125"/>
      <c r="AF753" s="125"/>
      <c r="AG753" s="125"/>
      <c r="AH753" s="125"/>
      <c r="AI753" s="125"/>
      <c r="AJ753" s="1"/>
    </row>
    <row r="754" ht="24.0" customHeight="1">
      <c r="A754" s="1"/>
      <c r="B754" s="126"/>
      <c r="C754" s="94"/>
      <c r="D754" s="1"/>
      <c r="E754" s="125"/>
      <c r="F754" s="125"/>
      <c r="G754" s="125"/>
      <c r="H754" s="125"/>
      <c r="I754" s="125"/>
      <c r="J754" s="125"/>
      <c r="K754" s="125"/>
      <c r="L754" s="125"/>
      <c r="M754" s="125"/>
      <c r="N754" s="125"/>
      <c r="O754" s="125"/>
      <c r="P754" s="125"/>
      <c r="Q754" s="125"/>
      <c r="R754" s="125"/>
      <c r="S754" s="125"/>
      <c r="T754" s="125"/>
      <c r="U754" s="125"/>
      <c r="V754" s="125"/>
      <c r="W754" s="125"/>
      <c r="X754" s="125"/>
      <c r="Y754" s="125"/>
      <c r="Z754" s="125"/>
      <c r="AA754" s="125"/>
      <c r="AB754" s="125"/>
      <c r="AC754" s="125"/>
      <c r="AD754" s="125"/>
      <c r="AE754" s="125"/>
      <c r="AF754" s="125"/>
      <c r="AG754" s="125"/>
      <c r="AH754" s="125"/>
      <c r="AI754" s="125"/>
      <c r="AJ754" s="1"/>
    </row>
    <row r="755" ht="24.0" customHeight="1">
      <c r="A755" s="1"/>
      <c r="B755" s="126"/>
      <c r="C755" s="94"/>
      <c r="D755" s="1"/>
      <c r="E755" s="125"/>
      <c r="F755" s="125"/>
      <c r="G755" s="125"/>
      <c r="H755" s="125"/>
      <c r="I755" s="125"/>
      <c r="J755" s="125"/>
      <c r="K755" s="125"/>
      <c r="L755" s="125"/>
      <c r="M755" s="125"/>
      <c r="N755" s="125"/>
      <c r="O755" s="125"/>
      <c r="P755" s="125"/>
      <c r="Q755" s="125"/>
      <c r="R755" s="125"/>
      <c r="S755" s="125"/>
      <c r="T755" s="125"/>
      <c r="U755" s="125"/>
      <c r="V755" s="125"/>
      <c r="W755" s="125"/>
      <c r="X755" s="125"/>
      <c r="Y755" s="125"/>
      <c r="Z755" s="125"/>
      <c r="AA755" s="125"/>
      <c r="AB755" s="125"/>
      <c r="AC755" s="125"/>
      <c r="AD755" s="125"/>
      <c r="AE755" s="125"/>
      <c r="AF755" s="125"/>
      <c r="AG755" s="125"/>
      <c r="AH755" s="125"/>
      <c r="AI755" s="125"/>
      <c r="AJ755" s="1"/>
    </row>
    <row r="756" ht="24.0" customHeight="1">
      <c r="A756" s="1"/>
      <c r="B756" s="126"/>
      <c r="C756" s="94"/>
      <c r="D756" s="1"/>
      <c r="E756" s="125"/>
      <c r="F756" s="125"/>
      <c r="G756" s="125"/>
      <c r="H756" s="125"/>
      <c r="I756" s="125"/>
      <c r="J756" s="125"/>
      <c r="K756" s="125"/>
      <c r="L756" s="125"/>
      <c r="M756" s="125"/>
      <c r="N756" s="125"/>
      <c r="O756" s="125"/>
      <c r="P756" s="125"/>
      <c r="Q756" s="125"/>
      <c r="R756" s="125"/>
      <c r="S756" s="125"/>
      <c r="T756" s="125"/>
      <c r="U756" s="125"/>
      <c r="V756" s="125"/>
      <c r="W756" s="125"/>
      <c r="X756" s="125"/>
      <c r="Y756" s="125"/>
      <c r="Z756" s="125"/>
      <c r="AA756" s="125"/>
      <c r="AB756" s="125"/>
      <c r="AC756" s="125"/>
      <c r="AD756" s="125"/>
      <c r="AE756" s="125"/>
      <c r="AF756" s="125"/>
      <c r="AG756" s="125"/>
      <c r="AH756" s="125"/>
      <c r="AI756" s="125"/>
      <c r="AJ756" s="1"/>
    </row>
    <row r="757" ht="24.0" customHeight="1">
      <c r="A757" s="1"/>
      <c r="B757" s="126"/>
      <c r="C757" s="94"/>
      <c r="D757" s="1"/>
      <c r="E757" s="125"/>
      <c r="F757" s="125"/>
      <c r="G757" s="125"/>
      <c r="H757" s="125"/>
      <c r="I757" s="125"/>
      <c r="J757" s="125"/>
      <c r="K757" s="125"/>
      <c r="L757" s="125"/>
      <c r="M757" s="125"/>
      <c r="N757" s="125"/>
      <c r="O757" s="125"/>
      <c r="P757" s="125"/>
      <c r="Q757" s="125"/>
      <c r="R757" s="125"/>
      <c r="S757" s="125"/>
      <c r="T757" s="125"/>
      <c r="U757" s="125"/>
      <c r="V757" s="125"/>
      <c r="W757" s="125"/>
      <c r="X757" s="125"/>
      <c r="Y757" s="125"/>
      <c r="Z757" s="125"/>
      <c r="AA757" s="125"/>
      <c r="AB757" s="125"/>
      <c r="AC757" s="125"/>
      <c r="AD757" s="125"/>
      <c r="AE757" s="125"/>
      <c r="AF757" s="125"/>
      <c r="AG757" s="125"/>
      <c r="AH757" s="125"/>
      <c r="AI757" s="125"/>
      <c r="AJ757" s="1"/>
    </row>
    <row r="758" ht="24.0" customHeight="1">
      <c r="A758" s="1"/>
      <c r="B758" s="126"/>
      <c r="C758" s="94"/>
      <c r="D758" s="1"/>
      <c r="E758" s="125"/>
      <c r="F758" s="125"/>
      <c r="G758" s="125"/>
      <c r="H758" s="125"/>
      <c r="I758" s="125"/>
      <c r="J758" s="125"/>
      <c r="K758" s="125"/>
      <c r="L758" s="125"/>
      <c r="M758" s="125"/>
      <c r="N758" s="125"/>
      <c r="O758" s="125"/>
      <c r="P758" s="125"/>
      <c r="Q758" s="125"/>
      <c r="R758" s="125"/>
      <c r="S758" s="125"/>
      <c r="T758" s="125"/>
      <c r="U758" s="125"/>
      <c r="V758" s="125"/>
      <c r="W758" s="125"/>
      <c r="X758" s="125"/>
      <c r="Y758" s="125"/>
      <c r="Z758" s="125"/>
      <c r="AA758" s="125"/>
      <c r="AB758" s="125"/>
      <c r="AC758" s="125"/>
      <c r="AD758" s="125"/>
      <c r="AE758" s="125"/>
      <c r="AF758" s="125"/>
      <c r="AG758" s="125"/>
      <c r="AH758" s="125"/>
      <c r="AI758" s="125"/>
      <c r="AJ758" s="1"/>
    </row>
    <row r="759" ht="24.0" customHeight="1">
      <c r="A759" s="1"/>
      <c r="B759" s="126"/>
      <c r="C759" s="94"/>
      <c r="D759" s="1"/>
      <c r="E759" s="125"/>
      <c r="F759" s="125"/>
      <c r="G759" s="125"/>
      <c r="H759" s="125"/>
      <c r="I759" s="125"/>
      <c r="J759" s="125"/>
      <c r="K759" s="125"/>
      <c r="L759" s="125"/>
      <c r="M759" s="125"/>
      <c r="N759" s="125"/>
      <c r="O759" s="125"/>
      <c r="P759" s="125"/>
      <c r="Q759" s="125"/>
      <c r="R759" s="125"/>
      <c r="S759" s="125"/>
      <c r="T759" s="125"/>
      <c r="U759" s="125"/>
      <c r="V759" s="125"/>
      <c r="W759" s="125"/>
      <c r="X759" s="125"/>
      <c r="Y759" s="125"/>
      <c r="Z759" s="125"/>
      <c r="AA759" s="125"/>
      <c r="AB759" s="125"/>
      <c r="AC759" s="125"/>
      <c r="AD759" s="125"/>
      <c r="AE759" s="125"/>
      <c r="AF759" s="125"/>
      <c r="AG759" s="125"/>
      <c r="AH759" s="125"/>
      <c r="AI759" s="125"/>
      <c r="AJ759" s="1"/>
    </row>
    <row r="760" ht="24.0" customHeight="1">
      <c r="A760" s="1"/>
      <c r="B760" s="126"/>
      <c r="C760" s="94"/>
      <c r="D760" s="1"/>
      <c r="E760" s="125"/>
      <c r="F760" s="125"/>
      <c r="G760" s="125"/>
      <c r="H760" s="125"/>
      <c r="I760" s="125"/>
      <c r="J760" s="125"/>
      <c r="K760" s="125"/>
      <c r="L760" s="125"/>
      <c r="M760" s="125"/>
      <c r="N760" s="125"/>
      <c r="O760" s="125"/>
      <c r="P760" s="125"/>
      <c r="Q760" s="125"/>
      <c r="R760" s="125"/>
      <c r="S760" s="125"/>
      <c r="T760" s="125"/>
      <c r="U760" s="125"/>
      <c r="V760" s="125"/>
      <c r="W760" s="125"/>
      <c r="X760" s="125"/>
      <c r="Y760" s="125"/>
      <c r="Z760" s="125"/>
      <c r="AA760" s="125"/>
      <c r="AB760" s="125"/>
      <c r="AC760" s="125"/>
      <c r="AD760" s="125"/>
      <c r="AE760" s="125"/>
      <c r="AF760" s="125"/>
      <c r="AG760" s="125"/>
      <c r="AH760" s="125"/>
      <c r="AI760" s="125"/>
      <c r="AJ760" s="1"/>
    </row>
    <row r="761" ht="24.0" customHeight="1">
      <c r="A761" s="1"/>
      <c r="B761" s="126"/>
      <c r="C761" s="94"/>
      <c r="D761" s="1"/>
      <c r="E761" s="125"/>
      <c r="F761" s="125"/>
      <c r="G761" s="125"/>
      <c r="H761" s="125"/>
      <c r="I761" s="125"/>
      <c r="J761" s="125"/>
      <c r="K761" s="125"/>
      <c r="L761" s="125"/>
      <c r="M761" s="125"/>
      <c r="N761" s="125"/>
      <c r="O761" s="125"/>
      <c r="P761" s="125"/>
      <c r="Q761" s="125"/>
      <c r="R761" s="125"/>
      <c r="S761" s="125"/>
      <c r="T761" s="125"/>
      <c r="U761" s="125"/>
      <c r="V761" s="125"/>
      <c r="W761" s="125"/>
      <c r="X761" s="125"/>
      <c r="Y761" s="125"/>
      <c r="Z761" s="125"/>
      <c r="AA761" s="125"/>
      <c r="AB761" s="125"/>
      <c r="AC761" s="125"/>
      <c r="AD761" s="125"/>
      <c r="AE761" s="125"/>
      <c r="AF761" s="125"/>
      <c r="AG761" s="125"/>
      <c r="AH761" s="125"/>
      <c r="AI761" s="125"/>
      <c r="AJ761" s="1"/>
    </row>
    <row r="762" ht="24.0" customHeight="1">
      <c r="A762" s="1"/>
      <c r="B762" s="126"/>
      <c r="C762" s="94"/>
      <c r="D762" s="1"/>
      <c r="E762" s="125"/>
      <c r="F762" s="125"/>
      <c r="G762" s="125"/>
      <c r="H762" s="125"/>
      <c r="I762" s="125"/>
      <c r="J762" s="125"/>
      <c r="K762" s="125"/>
      <c r="L762" s="125"/>
      <c r="M762" s="125"/>
      <c r="N762" s="125"/>
      <c r="O762" s="125"/>
      <c r="P762" s="125"/>
      <c r="Q762" s="125"/>
      <c r="R762" s="125"/>
      <c r="S762" s="125"/>
      <c r="T762" s="125"/>
      <c r="U762" s="125"/>
      <c r="V762" s="125"/>
      <c r="W762" s="125"/>
      <c r="X762" s="125"/>
      <c r="Y762" s="125"/>
      <c r="Z762" s="125"/>
      <c r="AA762" s="125"/>
      <c r="AB762" s="125"/>
      <c r="AC762" s="125"/>
      <c r="AD762" s="125"/>
      <c r="AE762" s="125"/>
      <c r="AF762" s="125"/>
      <c r="AG762" s="125"/>
      <c r="AH762" s="125"/>
      <c r="AI762" s="125"/>
      <c r="AJ762" s="1"/>
    </row>
    <row r="763" ht="24.0" customHeight="1">
      <c r="A763" s="1"/>
      <c r="B763" s="126"/>
      <c r="C763" s="94"/>
      <c r="D763" s="1"/>
      <c r="E763" s="125"/>
      <c r="F763" s="125"/>
      <c r="G763" s="125"/>
      <c r="H763" s="125"/>
      <c r="I763" s="125"/>
      <c r="J763" s="125"/>
      <c r="K763" s="125"/>
      <c r="L763" s="125"/>
      <c r="M763" s="125"/>
      <c r="N763" s="125"/>
      <c r="O763" s="125"/>
      <c r="P763" s="125"/>
      <c r="Q763" s="125"/>
      <c r="R763" s="125"/>
      <c r="S763" s="125"/>
      <c r="T763" s="125"/>
      <c r="U763" s="125"/>
      <c r="V763" s="125"/>
      <c r="W763" s="125"/>
      <c r="X763" s="125"/>
      <c r="Y763" s="125"/>
      <c r="Z763" s="125"/>
      <c r="AA763" s="125"/>
      <c r="AB763" s="125"/>
      <c r="AC763" s="125"/>
      <c r="AD763" s="125"/>
      <c r="AE763" s="125"/>
      <c r="AF763" s="125"/>
      <c r="AG763" s="125"/>
      <c r="AH763" s="125"/>
      <c r="AI763" s="125"/>
      <c r="AJ763" s="1"/>
    </row>
    <row r="764" ht="24.0" customHeight="1">
      <c r="A764" s="1"/>
      <c r="B764" s="126"/>
      <c r="C764" s="94"/>
      <c r="D764" s="1"/>
      <c r="E764" s="125"/>
      <c r="F764" s="125"/>
      <c r="G764" s="125"/>
      <c r="H764" s="125"/>
      <c r="I764" s="125"/>
      <c r="J764" s="125"/>
      <c r="K764" s="125"/>
      <c r="L764" s="125"/>
      <c r="M764" s="125"/>
      <c r="N764" s="125"/>
      <c r="O764" s="125"/>
      <c r="P764" s="125"/>
      <c r="Q764" s="125"/>
      <c r="R764" s="125"/>
      <c r="S764" s="125"/>
      <c r="T764" s="125"/>
      <c r="U764" s="125"/>
      <c r="V764" s="125"/>
      <c r="W764" s="125"/>
      <c r="X764" s="125"/>
      <c r="Y764" s="125"/>
      <c r="Z764" s="125"/>
      <c r="AA764" s="125"/>
      <c r="AB764" s="125"/>
      <c r="AC764" s="125"/>
      <c r="AD764" s="125"/>
      <c r="AE764" s="125"/>
      <c r="AF764" s="125"/>
      <c r="AG764" s="125"/>
      <c r="AH764" s="125"/>
      <c r="AI764" s="125"/>
      <c r="AJ764" s="1"/>
    </row>
    <row r="765" ht="24.0" customHeight="1">
      <c r="A765" s="1"/>
      <c r="B765" s="126"/>
      <c r="C765" s="94"/>
      <c r="D765" s="1"/>
      <c r="E765" s="125"/>
      <c r="F765" s="125"/>
      <c r="G765" s="125"/>
      <c r="H765" s="125"/>
      <c r="I765" s="125"/>
      <c r="J765" s="125"/>
      <c r="K765" s="125"/>
      <c r="L765" s="125"/>
      <c r="M765" s="125"/>
      <c r="N765" s="125"/>
      <c r="O765" s="125"/>
      <c r="P765" s="125"/>
      <c r="Q765" s="125"/>
      <c r="R765" s="125"/>
      <c r="S765" s="125"/>
      <c r="T765" s="125"/>
      <c r="U765" s="125"/>
      <c r="V765" s="125"/>
      <c r="W765" s="125"/>
      <c r="X765" s="125"/>
      <c r="Y765" s="125"/>
      <c r="Z765" s="125"/>
      <c r="AA765" s="125"/>
      <c r="AB765" s="125"/>
      <c r="AC765" s="125"/>
      <c r="AD765" s="125"/>
      <c r="AE765" s="125"/>
      <c r="AF765" s="125"/>
      <c r="AG765" s="125"/>
      <c r="AH765" s="125"/>
      <c r="AI765" s="125"/>
      <c r="AJ765" s="1"/>
    </row>
    <row r="766" ht="24.0" customHeight="1">
      <c r="A766" s="1"/>
      <c r="B766" s="126"/>
      <c r="C766" s="94"/>
      <c r="D766" s="1"/>
      <c r="E766" s="125"/>
      <c r="F766" s="125"/>
      <c r="G766" s="125"/>
      <c r="H766" s="125"/>
      <c r="I766" s="125"/>
      <c r="J766" s="125"/>
      <c r="K766" s="125"/>
      <c r="L766" s="125"/>
      <c r="M766" s="125"/>
      <c r="N766" s="125"/>
      <c r="O766" s="125"/>
      <c r="P766" s="125"/>
      <c r="Q766" s="125"/>
      <c r="R766" s="125"/>
      <c r="S766" s="125"/>
      <c r="T766" s="125"/>
      <c r="U766" s="125"/>
      <c r="V766" s="125"/>
      <c r="W766" s="125"/>
      <c r="X766" s="125"/>
      <c r="Y766" s="125"/>
      <c r="Z766" s="125"/>
      <c r="AA766" s="125"/>
      <c r="AB766" s="125"/>
      <c r="AC766" s="125"/>
      <c r="AD766" s="125"/>
      <c r="AE766" s="125"/>
      <c r="AF766" s="125"/>
      <c r="AG766" s="125"/>
      <c r="AH766" s="125"/>
      <c r="AI766" s="125"/>
      <c r="AJ766" s="1"/>
    </row>
    <row r="767" ht="24.0" customHeight="1">
      <c r="A767" s="1"/>
      <c r="B767" s="126"/>
      <c r="C767" s="94"/>
      <c r="D767" s="1"/>
      <c r="E767" s="125"/>
      <c r="F767" s="125"/>
      <c r="G767" s="125"/>
      <c r="H767" s="125"/>
      <c r="I767" s="125"/>
      <c r="J767" s="125"/>
      <c r="K767" s="125"/>
      <c r="L767" s="125"/>
      <c r="M767" s="125"/>
      <c r="N767" s="125"/>
      <c r="O767" s="125"/>
      <c r="P767" s="125"/>
      <c r="Q767" s="125"/>
      <c r="R767" s="125"/>
      <c r="S767" s="125"/>
      <c r="T767" s="125"/>
      <c r="U767" s="125"/>
      <c r="V767" s="125"/>
      <c r="W767" s="125"/>
      <c r="X767" s="125"/>
      <c r="Y767" s="125"/>
      <c r="Z767" s="125"/>
      <c r="AA767" s="125"/>
      <c r="AB767" s="125"/>
      <c r="AC767" s="125"/>
      <c r="AD767" s="125"/>
      <c r="AE767" s="125"/>
      <c r="AF767" s="125"/>
      <c r="AG767" s="125"/>
      <c r="AH767" s="125"/>
      <c r="AI767" s="125"/>
      <c r="AJ767" s="1"/>
    </row>
    <row r="768" ht="24.0" customHeight="1">
      <c r="A768" s="1"/>
      <c r="B768" s="126"/>
      <c r="C768" s="94"/>
      <c r="D768" s="1"/>
      <c r="E768" s="125"/>
      <c r="F768" s="125"/>
      <c r="G768" s="125"/>
      <c r="H768" s="125"/>
      <c r="I768" s="125"/>
      <c r="J768" s="125"/>
      <c r="K768" s="125"/>
      <c r="L768" s="125"/>
      <c r="M768" s="125"/>
      <c r="N768" s="125"/>
      <c r="O768" s="125"/>
      <c r="P768" s="125"/>
      <c r="Q768" s="125"/>
      <c r="R768" s="125"/>
      <c r="S768" s="125"/>
      <c r="T768" s="125"/>
      <c r="U768" s="125"/>
      <c r="V768" s="125"/>
      <c r="W768" s="125"/>
      <c r="X768" s="125"/>
      <c r="Y768" s="125"/>
      <c r="Z768" s="125"/>
      <c r="AA768" s="125"/>
      <c r="AB768" s="125"/>
      <c r="AC768" s="125"/>
      <c r="AD768" s="125"/>
      <c r="AE768" s="125"/>
      <c r="AF768" s="125"/>
      <c r="AG768" s="125"/>
      <c r="AH768" s="125"/>
      <c r="AI768" s="125"/>
      <c r="AJ768" s="1"/>
    </row>
    <row r="769" ht="24.0" customHeight="1">
      <c r="A769" s="1"/>
      <c r="B769" s="126"/>
      <c r="C769" s="94"/>
      <c r="D769" s="1"/>
      <c r="E769" s="125"/>
      <c r="F769" s="125"/>
      <c r="G769" s="125"/>
      <c r="H769" s="125"/>
      <c r="I769" s="125"/>
      <c r="J769" s="125"/>
      <c r="K769" s="125"/>
      <c r="L769" s="125"/>
      <c r="M769" s="125"/>
      <c r="N769" s="125"/>
      <c r="O769" s="125"/>
      <c r="P769" s="125"/>
      <c r="Q769" s="125"/>
      <c r="R769" s="125"/>
      <c r="S769" s="125"/>
      <c r="T769" s="125"/>
      <c r="U769" s="125"/>
      <c r="V769" s="125"/>
      <c r="W769" s="125"/>
      <c r="X769" s="125"/>
      <c r="Y769" s="125"/>
      <c r="Z769" s="125"/>
      <c r="AA769" s="125"/>
      <c r="AB769" s="125"/>
      <c r="AC769" s="125"/>
      <c r="AD769" s="125"/>
      <c r="AE769" s="125"/>
      <c r="AF769" s="125"/>
      <c r="AG769" s="125"/>
      <c r="AH769" s="125"/>
      <c r="AI769" s="125"/>
      <c r="AJ769" s="1"/>
    </row>
    <row r="770" ht="24.0" customHeight="1">
      <c r="A770" s="1"/>
      <c r="B770" s="126"/>
      <c r="C770" s="94"/>
      <c r="D770" s="1"/>
      <c r="E770" s="125"/>
      <c r="F770" s="125"/>
      <c r="G770" s="125"/>
      <c r="H770" s="125"/>
      <c r="I770" s="125"/>
      <c r="J770" s="125"/>
      <c r="K770" s="125"/>
      <c r="L770" s="125"/>
      <c r="M770" s="125"/>
      <c r="N770" s="125"/>
      <c r="O770" s="125"/>
      <c r="P770" s="125"/>
      <c r="Q770" s="125"/>
      <c r="R770" s="125"/>
      <c r="S770" s="125"/>
      <c r="T770" s="125"/>
      <c r="U770" s="125"/>
      <c r="V770" s="125"/>
      <c r="W770" s="125"/>
      <c r="X770" s="125"/>
      <c r="Y770" s="125"/>
      <c r="Z770" s="125"/>
      <c r="AA770" s="125"/>
      <c r="AB770" s="125"/>
      <c r="AC770" s="125"/>
      <c r="AD770" s="125"/>
      <c r="AE770" s="125"/>
      <c r="AF770" s="125"/>
      <c r="AG770" s="125"/>
      <c r="AH770" s="125"/>
      <c r="AI770" s="125"/>
      <c r="AJ770" s="1"/>
    </row>
    <row r="771" ht="24.0" customHeight="1">
      <c r="A771" s="1"/>
      <c r="B771" s="126"/>
      <c r="C771" s="94"/>
      <c r="D771" s="1"/>
      <c r="E771" s="125"/>
      <c r="F771" s="125"/>
      <c r="G771" s="125"/>
      <c r="H771" s="125"/>
      <c r="I771" s="125"/>
      <c r="J771" s="125"/>
      <c r="K771" s="125"/>
      <c r="L771" s="125"/>
      <c r="M771" s="125"/>
      <c r="N771" s="125"/>
      <c r="O771" s="125"/>
      <c r="P771" s="125"/>
      <c r="Q771" s="125"/>
      <c r="R771" s="125"/>
      <c r="S771" s="125"/>
      <c r="T771" s="125"/>
      <c r="U771" s="125"/>
      <c r="V771" s="125"/>
      <c r="W771" s="125"/>
      <c r="X771" s="125"/>
      <c r="Y771" s="125"/>
      <c r="Z771" s="125"/>
      <c r="AA771" s="125"/>
      <c r="AB771" s="125"/>
      <c r="AC771" s="125"/>
      <c r="AD771" s="125"/>
      <c r="AE771" s="125"/>
      <c r="AF771" s="125"/>
      <c r="AG771" s="125"/>
      <c r="AH771" s="125"/>
      <c r="AI771" s="125"/>
      <c r="AJ771" s="1"/>
    </row>
    <row r="772" ht="24.0" customHeight="1">
      <c r="A772" s="1"/>
      <c r="B772" s="126"/>
      <c r="C772" s="94"/>
      <c r="D772" s="1"/>
      <c r="E772" s="125"/>
      <c r="F772" s="125"/>
      <c r="G772" s="125"/>
      <c r="H772" s="125"/>
      <c r="I772" s="125"/>
      <c r="J772" s="125"/>
      <c r="K772" s="125"/>
      <c r="L772" s="125"/>
      <c r="M772" s="125"/>
      <c r="N772" s="125"/>
      <c r="O772" s="125"/>
      <c r="P772" s="125"/>
      <c r="Q772" s="125"/>
      <c r="R772" s="125"/>
      <c r="S772" s="125"/>
      <c r="T772" s="125"/>
      <c r="U772" s="125"/>
      <c r="V772" s="125"/>
      <c r="W772" s="125"/>
      <c r="X772" s="125"/>
      <c r="Y772" s="125"/>
      <c r="Z772" s="125"/>
      <c r="AA772" s="125"/>
      <c r="AB772" s="125"/>
      <c r="AC772" s="125"/>
      <c r="AD772" s="125"/>
      <c r="AE772" s="125"/>
      <c r="AF772" s="125"/>
      <c r="AG772" s="125"/>
      <c r="AH772" s="125"/>
      <c r="AI772" s="125"/>
      <c r="AJ772" s="1"/>
    </row>
    <row r="773" ht="24.0" customHeight="1">
      <c r="A773" s="1"/>
      <c r="B773" s="126"/>
      <c r="C773" s="94"/>
      <c r="D773" s="1"/>
      <c r="E773" s="125"/>
      <c r="F773" s="125"/>
      <c r="G773" s="125"/>
      <c r="H773" s="125"/>
      <c r="I773" s="125"/>
      <c r="J773" s="125"/>
      <c r="K773" s="125"/>
      <c r="L773" s="125"/>
      <c r="M773" s="125"/>
      <c r="N773" s="125"/>
      <c r="O773" s="125"/>
      <c r="P773" s="125"/>
      <c r="Q773" s="125"/>
      <c r="R773" s="125"/>
      <c r="S773" s="125"/>
      <c r="T773" s="125"/>
      <c r="U773" s="125"/>
      <c r="V773" s="125"/>
      <c r="W773" s="125"/>
      <c r="X773" s="125"/>
      <c r="Y773" s="125"/>
      <c r="Z773" s="125"/>
      <c r="AA773" s="125"/>
      <c r="AB773" s="125"/>
      <c r="AC773" s="125"/>
      <c r="AD773" s="125"/>
      <c r="AE773" s="125"/>
      <c r="AF773" s="125"/>
      <c r="AG773" s="125"/>
      <c r="AH773" s="125"/>
      <c r="AI773" s="125"/>
      <c r="AJ773" s="1"/>
    </row>
    <row r="774" ht="24.0" customHeight="1">
      <c r="A774" s="1"/>
      <c r="B774" s="126"/>
      <c r="C774" s="94"/>
      <c r="D774" s="1"/>
      <c r="E774" s="125"/>
      <c r="F774" s="125"/>
      <c r="G774" s="125"/>
      <c r="H774" s="125"/>
      <c r="I774" s="125"/>
      <c r="J774" s="125"/>
      <c r="K774" s="125"/>
      <c r="L774" s="125"/>
      <c r="M774" s="125"/>
      <c r="N774" s="125"/>
      <c r="O774" s="125"/>
      <c r="P774" s="125"/>
      <c r="Q774" s="125"/>
      <c r="R774" s="125"/>
      <c r="S774" s="125"/>
      <c r="T774" s="125"/>
      <c r="U774" s="125"/>
      <c r="V774" s="125"/>
      <c r="W774" s="125"/>
      <c r="X774" s="125"/>
      <c r="Y774" s="125"/>
      <c r="Z774" s="125"/>
      <c r="AA774" s="125"/>
      <c r="AB774" s="125"/>
      <c r="AC774" s="125"/>
      <c r="AD774" s="125"/>
      <c r="AE774" s="125"/>
      <c r="AF774" s="125"/>
      <c r="AG774" s="125"/>
      <c r="AH774" s="125"/>
      <c r="AI774" s="125"/>
      <c r="AJ774" s="1"/>
    </row>
    <row r="775" ht="24.0" customHeight="1">
      <c r="A775" s="1"/>
      <c r="B775" s="126"/>
      <c r="C775" s="94"/>
      <c r="D775" s="1"/>
      <c r="E775" s="125"/>
      <c r="F775" s="125"/>
      <c r="G775" s="125"/>
      <c r="H775" s="125"/>
      <c r="I775" s="125"/>
      <c r="J775" s="125"/>
      <c r="K775" s="125"/>
      <c r="L775" s="125"/>
      <c r="M775" s="125"/>
      <c r="N775" s="125"/>
      <c r="O775" s="125"/>
      <c r="P775" s="125"/>
      <c r="Q775" s="125"/>
      <c r="R775" s="125"/>
      <c r="S775" s="125"/>
      <c r="T775" s="125"/>
      <c r="U775" s="125"/>
      <c r="V775" s="125"/>
      <c r="W775" s="125"/>
      <c r="X775" s="125"/>
      <c r="Y775" s="125"/>
      <c r="Z775" s="125"/>
      <c r="AA775" s="125"/>
      <c r="AB775" s="125"/>
      <c r="AC775" s="125"/>
      <c r="AD775" s="125"/>
      <c r="AE775" s="125"/>
      <c r="AF775" s="125"/>
      <c r="AG775" s="125"/>
      <c r="AH775" s="125"/>
      <c r="AI775" s="125"/>
      <c r="AJ775" s="1"/>
    </row>
    <row r="776" ht="24.0" customHeight="1">
      <c r="A776" s="1"/>
      <c r="B776" s="126"/>
      <c r="C776" s="94"/>
      <c r="D776" s="1"/>
      <c r="E776" s="125"/>
      <c r="F776" s="125"/>
      <c r="G776" s="125"/>
      <c r="H776" s="125"/>
      <c r="I776" s="125"/>
      <c r="J776" s="125"/>
      <c r="K776" s="125"/>
      <c r="L776" s="125"/>
      <c r="M776" s="125"/>
      <c r="N776" s="125"/>
      <c r="O776" s="125"/>
      <c r="P776" s="125"/>
      <c r="Q776" s="125"/>
      <c r="R776" s="125"/>
      <c r="S776" s="125"/>
      <c r="T776" s="125"/>
      <c r="U776" s="125"/>
      <c r="V776" s="125"/>
      <c r="W776" s="125"/>
      <c r="X776" s="125"/>
      <c r="Y776" s="125"/>
      <c r="Z776" s="125"/>
      <c r="AA776" s="125"/>
      <c r="AB776" s="125"/>
      <c r="AC776" s="125"/>
      <c r="AD776" s="125"/>
      <c r="AE776" s="125"/>
      <c r="AF776" s="125"/>
      <c r="AG776" s="125"/>
      <c r="AH776" s="125"/>
      <c r="AI776" s="125"/>
      <c r="AJ776" s="1"/>
    </row>
    <row r="777" ht="24.0" customHeight="1">
      <c r="A777" s="1"/>
      <c r="B777" s="126"/>
      <c r="C777" s="94"/>
      <c r="D777" s="1"/>
      <c r="E777" s="125"/>
      <c r="F777" s="125"/>
      <c r="G777" s="125"/>
      <c r="H777" s="125"/>
      <c r="I777" s="125"/>
      <c r="J777" s="125"/>
      <c r="K777" s="125"/>
      <c r="L777" s="125"/>
      <c r="M777" s="125"/>
      <c r="N777" s="125"/>
      <c r="O777" s="125"/>
      <c r="P777" s="125"/>
      <c r="Q777" s="125"/>
      <c r="R777" s="125"/>
      <c r="S777" s="125"/>
      <c r="T777" s="125"/>
      <c r="U777" s="125"/>
      <c r="V777" s="125"/>
      <c r="W777" s="125"/>
      <c r="X777" s="125"/>
      <c r="Y777" s="125"/>
      <c r="Z777" s="125"/>
      <c r="AA777" s="125"/>
      <c r="AB777" s="125"/>
      <c r="AC777" s="125"/>
      <c r="AD777" s="125"/>
      <c r="AE777" s="125"/>
      <c r="AF777" s="125"/>
      <c r="AG777" s="125"/>
      <c r="AH777" s="125"/>
      <c r="AI777" s="125"/>
      <c r="AJ777" s="1"/>
    </row>
    <row r="778" ht="24.0" customHeight="1">
      <c r="A778" s="1"/>
      <c r="B778" s="126"/>
      <c r="C778" s="94"/>
      <c r="D778" s="1"/>
      <c r="E778" s="125"/>
      <c r="F778" s="125"/>
      <c r="G778" s="125"/>
      <c r="H778" s="125"/>
      <c r="I778" s="125"/>
      <c r="J778" s="125"/>
      <c r="K778" s="125"/>
      <c r="L778" s="125"/>
      <c r="M778" s="125"/>
      <c r="N778" s="125"/>
      <c r="O778" s="125"/>
      <c r="P778" s="125"/>
      <c r="Q778" s="125"/>
      <c r="R778" s="125"/>
      <c r="S778" s="125"/>
      <c r="T778" s="125"/>
      <c r="U778" s="125"/>
      <c r="V778" s="125"/>
      <c r="W778" s="125"/>
      <c r="X778" s="125"/>
      <c r="Y778" s="125"/>
      <c r="Z778" s="125"/>
      <c r="AA778" s="125"/>
      <c r="AB778" s="125"/>
      <c r="AC778" s="125"/>
      <c r="AD778" s="125"/>
      <c r="AE778" s="125"/>
      <c r="AF778" s="125"/>
      <c r="AG778" s="125"/>
      <c r="AH778" s="125"/>
      <c r="AI778" s="125"/>
      <c r="AJ778" s="1"/>
    </row>
    <row r="779" ht="24.0" customHeight="1">
      <c r="A779" s="1"/>
      <c r="B779" s="126"/>
      <c r="C779" s="94"/>
      <c r="D779" s="1"/>
      <c r="E779" s="125"/>
      <c r="F779" s="125"/>
      <c r="G779" s="125"/>
      <c r="H779" s="125"/>
      <c r="I779" s="125"/>
      <c r="J779" s="125"/>
      <c r="K779" s="125"/>
      <c r="L779" s="125"/>
      <c r="M779" s="125"/>
      <c r="N779" s="125"/>
      <c r="O779" s="125"/>
      <c r="P779" s="125"/>
      <c r="Q779" s="125"/>
      <c r="R779" s="125"/>
      <c r="S779" s="125"/>
      <c r="T779" s="125"/>
      <c r="U779" s="125"/>
      <c r="V779" s="125"/>
      <c r="W779" s="125"/>
      <c r="X779" s="125"/>
      <c r="Y779" s="125"/>
      <c r="Z779" s="125"/>
      <c r="AA779" s="125"/>
      <c r="AB779" s="125"/>
      <c r="AC779" s="125"/>
      <c r="AD779" s="125"/>
      <c r="AE779" s="125"/>
      <c r="AF779" s="125"/>
      <c r="AG779" s="125"/>
      <c r="AH779" s="125"/>
      <c r="AI779" s="125"/>
      <c r="AJ779" s="1"/>
    </row>
    <row r="780" ht="24.0" customHeight="1">
      <c r="A780" s="1"/>
      <c r="B780" s="126"/>
      <c r="C780" s="94"/>
      <c r="D780" s="1"/>
      <c r="E780" s="125"/>
      <c r="F780" s="125"/>
      <c r="G780" s="125"/>
      <c r="H780" s="125"/>
      <c r="I780" s="125"/>
      <c r="J780" s="125"/>
      <c r="K780" s="125"/>
      <c r="L780" s="125"/>
      <c r="M780" s="125"/>
      <c r="N780" s="125"/>
      <c r="O780" s="125"/>
      <c r="P780" s="125"/>
      <c r="Q780" s="125"/>
      <c r="R780" s="125"/>
      <c r="S780" s="125"/>
      <c r="T780" s="125"/>
      <c r="U780" s="125"/>
      <c r="V780" s="125"/>
      <c r="W780" s="125"/>
      <c r="X780" s="125"/>
      <c r="Y780" s="125"/>
      <c r="Z780" s="125"/>
      <c r="AA780" s="125"/>
      <c r="AB780" s="125"/>
      <c r="AC780" s="125"/>
      <c r="AD780" s="125"/>
      <c r="AE780" s="125"/>
      <c r="AF780" s="125"/>
      <c r="AG780" s="125"/>
      <c r="AH780" s="125"/>
      <c r="AI780" s="125"/>
      <c r="AJ780" s="1"/>
    </row>
    <row r="781" ht="24.0" customHeight="1">
      <c r="A781" s="1"/>
      <c r="B781" s="126"/>
      <c r="C781" s="94"/>
      <c r="D781" s="1"/>
      <c r="E781" s="125"/>
      <c r="F781" s="125"/>
      <c r="G781" s="125"/>
      <c r="H781" s="125"/>
      <c r="I781" s="125"/>
      <c r="J781" s="125"/>
      <c r="K781" s="125"/>
      <c r="L781" s="125"/>
      <c r="M781" s="125"/>
      <c r="N781" s="125"/>
      <c r="O781" s="125"/>
      <c r="P781" s="125"/>
      <c r="Q781" s="125"/>
      <c r="R781" s="125"/>
      <c r="S781" s="125"/>
      <c r="T781" s="125"/>
      <c r="U781" s="125"/>
      <c r="V781" s="125"/>
      <c r="W781" s="125"/>
      <c r="X781" s="125"/>
      <c r="Y781" s="125"/>
      <c r="Z781" s="125"/>
      <c r="AA781" s="125"/>
      <c r="AB781" s="125"/>
      <c r="AC781" s="125"/>
      <c r="AD781" s="125"/>
      <c r="AE781" s="125"/>
      <c r="AF781" s="125"/>
      <c r="AG781" s="125"/>
      <c r="AH781" s="125"/>
      <c r="AI781" s="125"/>
      <c r="AJ781" s="1"/>
    </row>
    <row r="782" ht="24.0" customHeight="1">
      <c r="A782" s="1"/>
      <c r="B782" s="126"/>
      <c r="C782" s="94"/>
      <c r="D782" s="1"/>
      <c r="E782" s="125"/>
      <c r="F782" s="125"/>
      <c r="G782" s="125"/>
      <c r="H782" s="125"/>
      <c r="I782" s="125"/>
      <c r="J782" s="125"/>
      <c r="K782" s="125"/>
      <c r="L782" s="125"/>
      <c r="M782" s="125"/>
      <c r="N782" s="125"/>
      <c r="O782" s="125"/>
      <c r="P782" s="125"/>
      <c r="Q782" s="125"/>
      <c r="R782" s="125"/>
      <c r="S782" s="125"/>
      <c r="T782" s="125"/>
      <c r="U782" s="125"/>
      <c r="V782" s="125"/>
      <c r="W782" s="125"/>
      <c r="X782" s="125"/>
      <c r="Y782" s="125"/>
      <c r="Z782" s="125"/>
      <c r="AA782" s="125"/>
      <c r="AB782" s="125"/>
      <c r="AC782" s="125"/>
      <c r="AD782" s="125"/>
      <c r="AE782" s="125"/>
      <c r="AF782" s="125"/>
      <c r="AG782" s="125"/>
      <c r="AH782" s="125"/>
      <c r="AI782" s="125"/>
      <c r="AJ782" s="1"/>
    </row>
    <row r="783" ht="24.0" customHeight="1">
      <c r="A783" s="1"/>
      <c r="B783" s="126"/>
      <c r="C783" s="94"/>
      <c r="D783" s="1"/>
      <c r="E783" s="125"/>
      <c r="F783" s="125"/>
      <c r="G783" s="125"/>
      <c r="H783" s="125"/>
      <c r="I783" s="125"/>
      <c r="J783" s="125"/>
      <c r="K783" s="125"/>
      <c r="L783" s="125"/>
      <c r="M783" s="125"/>
      <c r="N783" s="125"/>
      <c r="O783" s="125"/>
      <c r="P783" s="125"/>
      <c r="Q783" s="125"/>
      <c r="R783" s="125"/>
      <c r="S783" s="125"/>
      <c r="T783" s="125"/>
      <c r="U783" s="125"/>
      <c r="V783" s="125"/>
      <c r="W783" s="125"/>
      <c r="X783" s="125"/>
      <c r="Y783" s="125"/>
      <c r="Z783" s="125"/>
      <c r="AA783" s="125"/>
      <c r="AB783" s="125"/>
      <c r="AC783" s="125"/>
      <c r="AD783" s="125"/>
      <c r="AE783" s="125"/>
      <c r="AF783" s="125"/>
      <c r="AG783" s="125"/>
      <c r="AH783" s="125"/>
      <c r="AI783" s="125"/>
      <c r="AJ783" s="1"/>
    </row>
    <row r="784" ht="24.0" customHeight="1">
      <c r="A784" s="1"/>
      <c r="B784" s="126"/>
      <c r="C784" s="94"/>
      <c r="D784" s="1"/>
      <c r="E784" s="125"/>
      <c r="F784" s="125"/>
      <c r="G784" s="125"/>
      <c r="H784" s="125"/>
      <c r="I784" s="125"/>
      <c r="J784" s="125"/>
      <c r="K784" s="125"/>
      <c r="L784" s="125"/>
      <c r="M784" s="125"/>
      <c r="N784" s="125"/>
      <c r="O784" s="125"/>
      <c r="P784" s="125"/>
      <c r="Q784" s="125"/>
      <c r="R784" s="125"/>
      <c r="S784" s="125"/>
      <c r="T784" s="125"/>
      <c r="U784" s="125"/>
      <c r="V784" s="125"/>
      <c r="W784" s="125"/>
      <c r="X784" s="125"/>
      <c r="Y784" s="125"/>
      <c r="Z784" s="125"/>
      <c r="AA784" s="125"/>
      <c r="AB784" s="125"/>
      <c r="AC784" s="125"/>
      <c r="AD784" s="125"/>
      <c r="AE784" s="125"/>
      <c r="AF784" s="125"/>
      <c r="AG784" s="125"/>
      <c r="AH784" s="125"/>
      <c r="AI784" s="125"/>
      <c r="AJ784" s="1"/>
    </row>
    <row r="785" ht="24.0" customHeight="1">
      <c r="A785" s="1"/>
      <c r="B785" s="126"/>
      <c r="C785" s="94"/>
      <c r="D785" s="1"/>
      <c r="E785" s="125"/>
      <c r="F785" s="125"/>
      <c r="G785" s="125"/>
      <c r="H785" s="125"/>
      <c r="I785" s="125"/>
      <c r="J785" s="125"/>
      <c r="K785" s="125"/>
      <c r="L785" s="125"/>
      <c r="M785" s="125"/>
      <c r="N785" s="125"/>
      <c r="O785" s="125"/>
      <c r="P785" s="125"/>
      <c r="Q785" s="125"/>
      <c r="R785" s="125"/>
      <c r="S785" s="125"/>
      <c r="T785" s="125"/>
      <c r="U785" s="125"/>
      <c r="V785" s="125"/>
      <c r="W785" s="125"/>
      <c r="X785" s="125"/>
      <c r="Y785" s="125"/>
      <c r="Z785" s="125"/>
      <c r="AA785" s="125"/>
      <c r="AB785" s="125"/>
      <c r="AC785" s="125"/>
      <c r="AD785" s="125"/>
      <c r="AE785" s="125"/>
      <c r="AF785" s="125"/>
      <c r="AG785" s="125"/>
      <c r="AH785" s="125"/>
      <c r="AI785" s="125"/>
      <c r="AJ785" s="1"/>
    </row>
    <row r="786" ht="24.0" customHeight="1">
      <c r="A786" s="1"/>
      <c r="B786" s="126"/>
      <c r="C786" s="94"/>
      <c r="D786" s="1"/>
      <c r="E786" s="125"/>
      <c r="F786" s="125"/>
      <c r="G786" s="125"/>
      <c r="H786" s="125"/>
      <c r="I786" s="125"/>
      <c r="J786" s="125"/>
      <c r="K786" s="125"/>
      <c r="L786" s="125"/>
      <c r="M786" s="125"/>
      <c r="N786" s="125"/>
      <c r="O786" s="125"/>
      <c r="P786" s="125"/>
      <c r="Q786" s="125"/>
      <c r="R786" s="125"/>
      <c r="S786" s="125"/>
      <c r="T786" s="125"/>
      <c r="U786" s="125"/>
      <c r="V786" s="125"/>
      <c r="W786" s="125"/>
      <c r="X786" s="125"/>
      <c r="Y786" s="125"/>
      <c r="Z786" s="125"/>
      <c r="AA786" s="125"/>
      <c r="AB786" s="125"/>
      <c r="AC786" s="125"/>
      <c r="AD786" s="125"/>
      <c r="AE786" s="125"/>
      <c r="AF786" s="125"/>
      <c r="AG786" s="125"/>
      <c r="AH786" s="125"/>
      <c r="AI786" s="125"/>
      <c r="AJ786" s="1"/>
    </row>
    <row r="787" ht="24.0" customHeight="1">
      <c r="A787" s="1"/>
      <c r="B787" s="126"/>
      <c r="C787" s="94"/>
      <c r="D787" s="1"/>
      <c r="E787" s="125"/>
      <c r="F787" s="125"/>
      <c r="G787" s="125"/>
      <c r="H787" s="125"/>
      <c r="I787" s="125"/>
      <c r="J787" s="125"/>
      <c r="K787" s="125"/>
      <c r="L787" s="125"/>
      <c r="M787" s="125"/>
      <c r="N787" s="125"/>
      <c r="O787" s="125"/>
      <c r="P787" s="125"/>
      <c r="Q787" s="125"/>
      <c r="R787" s="125"/>
      <c r="S787" s="125"/>
      <c r="T787" s="125"/>
      <c r="U787" s="125"/>
      <c r="V787" s="125"/>
      <c r="W787" s="125"/>
      <c r="X787" s="125"/>
      <c r="Y787" s="125"/>
      <c r="Z787" s="125"/>
      <c r="AA787" s="125"/>
      <c r="AB787" s="125"/>
      <c r="AC787" s="125"/>
      <c r="AD787" s="125"/>
      <c r="AE787" s="125"/>
      <c r="AF787" s="125"/>
      <c r="AG787" s="125"/>
      <c r="AH787" s="125"/>
      <c r="AI787" s="125"/>
      <c r="AJ787" s="1"/>
    </row>
    <row r="788" ht="24.0" customHeight="1">
      <c r="A788" s="1"/>
      <c r="B788" s="126"/>
      <c r="C788" s="94"/>
      <c r="D788" s="1"/>
      <c r="E788" s="125"/>
      <c r="F788" s="125"/>
      <c r="G788" s="125"/>
      <c r="H788" s="125"/>
      <c r="I788" s="125"/>
      <c r="J788" s="125"/>
      <c r="K788" s="125"/>
      <c r="L788" s="125"/>
      <c r="M788" s="125"/>
      <c r="N788" s="125"/>
      <c r="O788" s="125"/>
      <c r="P788" s="125"/>
      <c r="Q788" s="125"/>
      <c r="R788" s="125"/>
      <c r="S788" s="125"/>
      <c r="T788" s="125"/>
      <c r="U788" s="125"/>
      <c r="V788" s="125"/>
      <c r="W788" s="125"/>
      <c r="X788" s="125"/>
      <c r="Y788" s="125"/>
      <c r="Z788" s="125"/>
      <c r="AA788" s="125"/>
      <c r="AB788" s="125"/>
      <c r="AC788" s="125"/>
      <c r="AD788" s="125"/>
      <c r="AE788" s="125"/>
      <c r="AF788" s="125"/>
      <c r="AG788" s="125"/>
      <c r="AH788" s="125"/>
      <c r="AI788" s="125"/>
      <c r="AJ788" s="1"/>
    </row>
    <row r="789" ht="24.0" customHeight="1">
      <c r="A789" s="1"/>
      <c r="B789" s="126"/>
      <c r="C789" s="94"/>
      <c r="D789" s="1"/>
      <c r="E789" s="125"/>
      <c r="F789" s="125"/>
      <c r="G789" s="125"/>
      <c r="H789" s="125"/>
      <c r="I789" s="125"/>
      <c r="J789" s="125"/>
      <c r="K789" s="125"/>
      <c r="L789" s="125"/>
      <c r="M789" s="125"/>
      <c r="N789" s="125"/>
      <c r="O789" s="125"/>
      <c r="P789" s="125"/>
      <c r="Q789" s="125"/>
      <c r="R789" s="125"/>
      <c r="S789" s="125"/>
      <c r="T789" s="125"/>
      <c r="U789" s="125"/>
      <c r="V789" s="125"/>
      <c r="W789" s="125"/>
      <c r="X789" s="125"/>
      <c r="Y789" s="125"/>
      <c r="Z789" s="125"/>
      <c r="AA789" s="125"/>
      <c r="AB789" s="125"/>
      <c r="AC789" s="125"/>
      <c r="AD789" s="125"/>
      <c r="AE789" s="125"/>
      <c r="AF789" s="125"/>
      <c r="AG789" s="125"/>
      <c r="AH789" s="125"/>
      <c r="AI789" s="125"/>
      <c r="AJ789" s="1"/>
    </row>
    <row r="790" ht="24.0" customHeight="1">
      <c r="A790" s="1"/>
      <c r="B790" s="126"/>
      <c r="C790" s="94"/>
      <c r="D790" s="1"/>
      <c r="E790" s="125"/>
      <c r="F790" s="125"/>
      <c r="G790" s="125"/>
      <c r="H790" s="125"/>
      <c r="I790" s="125"/>
      <c r="J790" s="125"/>
      <c r="K790" s="125"/>
      <c r="L790" s="125"/>
      <c r="M790" s="125"/>
      <c r="N790" s="125"/>
      <c r="O790" s="125"/>
      <c r="P790" s="125"/>
      <c r="Q790" s="125"/>
      <c r="R790" s="125"/>
      <c r="S790" s="125"/>
      <c r="T790" s="125"/>
      <c r="U790" s="125"/>
      <c r="V790" s="125"/>
      <c r="W790" s="125"/>
      <c r="X790" s="125"/>
      <c r="Y790" s="125"/>
      <c r="Z790" s="125"/>
      <c r="AA790" s="125"/>
      <c r="AB790" s="125"/>
      <c r="AC790" s="125"/>
      <c r="AD790" s="125"/>
      <c r="AE790" s="125"/>
      <c r="AF790" s="125"/>
      <c r="AG790" s="125"/>
      <c r="AH790" s="125"/>
      <c r="AI790" s="125"/>
      <c r="AJ790" s="1"/>
    </row>
    <row r="791" ht="24.0" customHeight="1">
      <c r="A791" s="1"/>
      <c r="B791" s="126"/>
      <c r="C791" s="94"/>
      <c r="D791" s="1"/>
      <c r="E791" s="125"/>
      <c r="F791" s="125"/>
      <c r="G791" s="125"/>
      <c r="H791" s="125"/>
      <c r="I791" s="125"/>
      <c r="J791" s="125"/>
      <c r="K791" s="125"/>
      <c r="L791" s="125"/>
      <c r="M791" s="125"/>
      <c r="N791" s="125"/>
      <c r="O791" s="125"/>
      <c r="P791" s="125"/>
      <c r="Q791" s="125"/>
      <c r="R791" s="125"/>
      <c r="S791" s="125"/>
      <c r="T791" s="125"/>
      <c r="U791" s="125"/>
      <c r="V791" s="125"/>
      <c r="W791" s="125"/>
      <c r="X791" s="125"/>
      <c r="Y791" s="125"/>
      <c r="Z791" s="125"/>
      <c r="AA791" s="125"/>
      <c r="AB791" s="125"/>
      <c r="AC791" s="125"/>
      <c r="AD791" s="125"/>
      <c r="AE791" s="125"/>
      <c r="AF791" s="125"/>
      <c r="AG791" s="125"/>
      <c r="AH791" s="125"/>
      <c r="AI791" s="125"/>
      <c r="AJ791" s="1"/>
    </row>
    <row r="792" ht="24.0" customHeight="1">
      <c r="A792" s="1"/>
      <c r="B792" s="126"/>
      <c r="C792" s="94"/>
      <c r="D792" s="1"/>
      <c r="E792" s="125"/>
      <c r="F792" s="125"/>
      <c r="G792" s="125"/>
      <c r="H792" s="125"/>
      <c r="I792" s="125"/>
      <c r="J792" s="125"/>
      <c r="K792" s="125"/>
      <c r="L792" s="125"/>
      <c r="M792" s="125"/>
      <c r="N792" s="125"/>
      <c r="O792" s="125"/>
      <c r="P792" s="125"/>
      <c r="Q792" s="125"/>
      <c r="R792" s="125"/>
      <c r="S792" s="125"/>
      <c r="T792" s="125"/>
      <c r="U792" s="125"/>
      <c r="V792" s="125"/>
      <c r="W792" s="125"/>
      <c r="X792" s="125"/>
      <c r="Y792" s="125"/>
      <c r="Z792" s="125"/>
      <c r="AA792" s="125"/>
      <c r="AB792" s="125"/>
      <c r="AC792" s="125"/>
      <c r="AD792" s="125"/>
      <c r="AE792" s="125"/>
      <c r="AF792" s="125"/>
      <c r="AG792" s="125"/>
      <c r="AH792" s="125"/>
      <c r="AI792" s="125"/>
      <c r="AJ792" s="1"/>
    </row>
    <row r="793" ht="24.0" customHeight="1">
      <c r="A793" s="1"/>
      <c r="B793" s="126"/>
      <c r="C793" s="94"/>
      <c r="D793" s="1"/>
      <c r="E793" s="125"/>
      <c r="F793" s="125"/>
      <c r="G793" s="125"/>
      <c r="H793" s="125"/>
      <c r="I793" s="125"/>
      <c r="J793" s="125"/>
      <c r="K793" s="125"/>
      <c r="L793" s="125"/>
      <c r="M793" s="125"/>
      <c r="N793" s="125"/>
      <c r="O793" s="125"/>
      <c r="P793" s="125"/>
      <c r="Q793" s="125"/>
      <c r="R793" s="125"/>
      <c r="S793" s="125"/>
      <c r="T793" s="125"/>
      <c r="U793" s="125"/>
      <c r="V793" s="125"/>
      <c r="W793" s="125"/>
      <c r="X793" s="125"/>
      <c r="Y793" s="125"/>
      <c r="Z793" s="125"/>
      <c r="AA793" s="125"/>
      <c r="AB793" s="125"/>
      <c r="AC793" s="125"/>
      <c r="AD793" s="125"/>
      <c r="AE793" s="125"/>
      <c r="AF793" s="125"/>
      <c r="AG793" s="125"/>
      <c r="AH793" s="125"/>
      <c r="AI793" s="125"/>
      <c r="AJ793" s="1"/>
    </row>
    <row r="794" ht="24.0" customHeight="1">
      <c r="A794" s="1"/>
      <c r="B794" s="126"/>
      <c r="C794" s="94"/>
      <c r="D794" s="1"/>
      <c r="E794" s="125"/>
      <c r="F794" s="125"/>
      <c r="G794" s="125"/>
      <c r="H794" s="125"/>
      <c r="I794" s="125"/>
      <c r="J794" s="125"/>
      <c r="K794" s="125"/>
      <c r="L794" s="125"/>
      <c r="M794" s="125"/>
      <c r="N794" s="125"/>
      <c r="O794" s="125"/>
      <c r="P794" s="125"/>
      <c r="Q794" s="125"/>
      <c r="R794" s="125"/>
      <c r="S794" s="125"/>
      <c r="T794" s="125"/>
      <c r="U794" s="125"/>
      <c r="V794" s="125"/>
      <c r="W794" s="125"/>
      <c r="X794" s="125"/>
      <c r="Y794" s="125"/>
      <c r="Z794" s="125"/>
      <c r="AA794" s="125"/>
      <c r="AB794" s="125"/>
      <c r="AC794" s="125"/>
      <c r="AD794" s="125"/>
      <c r="AE794" s="125"/>
      <c r="AF794" s="125"/>
      <c r="AG794" s="125"/>
      <c r="AH794" s="125"/>
      <c r="AI794" s="125"/>
      <c r="AJ794" s="1"/>
    </row>
    <row r="795" ht="24.0" customHeight="1">
      <c r="A795" s="1"/>
      <c r="B795" s="126"/>
      <c r="C795" s="94"/>
      <c r="D795" s="1"/>
      <c r="E795" s="125"/>
      <c r="F795" s="125"/>
      <c r="G795" s="125"/>
      <c r="H795" s="125"/>
      <c r="I795" s="125"/>
      <c r="J795" s="125"/>
      <c r="K795" s="125"/>
      <c r="L795" s="125"/>
      <c r="M795" s="125"/>
      <c r="N795" s="125"/>
      <c r="O795" s="125"/>
      <c r="P795" s="125"/>
      <c r="Q795" s="125"/>
      <c r="R795" s="125"/>
      <c r="S795" s="125"/>
      <c r="T795" s="125"/>
      <c r="U795" s="125"/>
      <c r="V795" s="125"/>
      <c r="W795" s="125"/>
      <c r="X795" s="125"/>
      <c r="Y795" s="125"/>
      <c r="Z795" s="125"/>
      <c r="AA795" s="125"/>
      <c r="AB795" s="125"/>
      <c r="AC795" s="125"/>
      <c r="AD795" s="125"/>
      <c r="AE795" s="125"/>
      <c r="AF795" s="125"/>
      <c r="AG795" s="125"/>
      <c r="AH795" s="125"/>
      <c r="AI795" s="125"/>
      <c r="AJ795" s="1"/>
    </row>
    <row r="796" ht="24.0" customHeight="1">
      <c r="A796" s="1"/>
      <c r="B796" s="126"/>
      <c r="C796" s="94"/>
      <c r="D796" s="1"/>
      <c r="E796" s="125"/>
      <c r="F796" s="125"/>
      <c r="G796" s="125"/>
      <c r="H796" s="125"/>
      <c r="I796" s="125"/>
      <c r="J796" s="125"/>
      <c r="K796" s="125"/>
      <c r="L796" s="125"/>
      <c r="M796" s="125"/>
      <c r="N796" s="125"/>
      <c r="O796" s="125"/>
      <c r="P796" s="125"/>
      <c r="Q796" s="125"/>
      <c r="R796" s="125"/>
      <c r="S796" s="125"/>
      <c r="T796" s="125"/>
      <c r="U796" s="125"/>
      <c r="V796" s="125"/>
      <c r="W796" s="125"/>
      <c r="X796" s="125"/>
      <c r="Y796" s="125"/>
      <c r="Z796" s="125"/>
      <c r="AA796" s="125"/>
      <c r="AB796" s="125"/>
      <c r="AC796" s="125"/>
      <c r="AD796" s="125"/>
      <c r="AE796" s="125"/>
      <c r="AF796" s="125"/>
      <c r="AG796" s="125"/>
      <c r="AH796" s="125"/>
      <c r="AI796" s="125"/>
      <c r="AJ796" s="1"/>
    </row>
    <row r="797" ht="24.0" customHeight="1">
      <c r="A797" s="1"/>
      <c r="B797" s="126"/>
      <c r="C797" s="94"/>
      <c r="D797" s="1"/>
      <c r="E797" s="125"/>
      <c r="F797" s="125"/>
      <c r="G797" s="125"/>
      <c r="H797" s="125"/>
      <c r="I797" s="125"/>
      <c r="J797" s="125"/>
      <c r="K797" s="125"/>
      <c r="L797" s="125"/>
      <c r="M797" s="125"/>
      <c r="N797" s="125"/>
      <c r="O797" s="125"/>
      <c r="P797" s="125"/>
      <c r="Q797" s="125"/>
      <c r="R797" s="125"/>
      <c r="S797" s="125"/>
      <c r="T797" s="125"/>
      <c r="U797" s="125"/>
      <c r="V797" s="125"/>
      <c r="W797" s="125"/>
      <c r="X797" s="125"/>
      <c r="Y797" s="125"/>
      <c r="Z797" s="125"/>
      <c r="AA797" s="125"/>
      <c r="AB797" s="125"/>
      <c r="AC797" s="125"/>
      <c r="AD797" s="125"/>
      <c r="AE797" s="125"/>
      <c r="AF797" s="125"/>
      <c r="AG797" s="125"/>
      <c r="AH797" s="125"/>
      <c r="AI797" s="125"/>
      <c r="AJ797" s="1"/>
    </row>
    <row r="798" ht="24.0" customHeight="1">
      <c r="A798" s="1"/>
      <c r="B798" s="126"/>
      <c r="C798" s="94"/>
      <c r="D798" s="1"/>
      <c r="E798" s="125"/>
      <c r="F798" s="125"/>
      <c r="G798" s="125"/>
      <c r="H798" s="125"/>
      <c r="I798" s="125"/>
      <c r="J798" s="125"/>
      <c r="K798" s="125"/>
      <c r="L798" s="125"/>
      <c r="M798" s="125"/>
      <c r="N798" s="125"/>
      <c r="O798" s="125"/>
      <c r="P798" s="125"/>
      <c r="Q798" s="125"/>
      <c r="R798" s="125"/>
      <c r="S798" s="125"/>
      <c r="T798" s="125"/>
      <c r="U798" s="125"/>
      <c r="V798" s="125"/>
      <c r="W798" s="125"/>
      <c r="X798" s="125"/>
      <c r="Y798" s="125"/>
      <c r="Z798" s="125"/>
      <c r="AA798" s="125"/>
      <c r="AB798" s="125"/>
      <c r="AC798" s="125"/>
      <c r="AD798" s="125"/>
      <c r="AE798" s="125"/>
      <c r="AF798" s="125"/>
      <c r="AG798" s="125"/>
      <c r="AH798" s="125"/>
      <c r="AI798" s="125"/>
      <c r="AJ798" s="1"/>
    </row>
    <row r="799" ht="24.0" customHeight="1">
      <c r="A799" s="1"/>
      <c r="B799" s="126"/>
      <c r="C799" s="94"/>
      <c r="D799" s="1"/>
      <c r="E799" s="125"/>
      <c r="F799" s="125"/>
      <c r="G799" s="125"/>
      <c r="H799" s="125"/>
      <c r="I799" s="125"/>
      <c r="J799" s="125"/>
      <c r="K799" s="125"/>
      <c r="L799" s="125"/>
      <c r="M799" s="125"/>
      <c r="N799" s="125"/>
      <c r="O799" s="125"/>
      <c r="P799" s="125"/>
      <c r="Q799" s="125"/>
      <c r="R799" s="125"/>
      <c r="S799" s="125"/>
      <c r="T799" s="125"/>
      <c r="U799" s="125"/>
      <c r="V799" s="125"/>
      <c r="W799" s="125"/>
      <c r="X799" s="125"/>
      <c r="Y799" s="125"/>
      <c r="Z799" s="125"/>
      <c r="AA799" s="125"/>
      <c r="AB799" s="125"/>
      <c r="AC799" s="125"/>
      <c r="AD799" s="125"/>
      <c r="AE799" s="125"/>
      <c r="AF799" s="125"/>
      <c r="AG799" s="125"/>
      <c r="AH799" s="125"/>
      <c r="AI799" s="125"/>
      <c r="AJ799" s="1"/>
    </row>
    <row r="800" ht="24.0" customHeight="1">
      <c r="A800" s="1"/>
      <c r="B800" s="126"/>
      <c r="C800" s="94"/>
      <c r="D800" s="1"/>
      <c r="E800" s="125"/>
      <c r="F800" s="125"/>
      <c r="G800" s="125"/>
      <c r="H800" s="125"/>
      <c r="I800" s="125"/>
      <c r="J800" s="125"/>
      <c r="K800" s="125"/>
      <c r="L800" s="125"/>
      <c r="M800" s="125"/>
      <c r="N800" s="125"/>
      <c r="O800" s="125"/>
      <c r="P800" s="125"/>
      <c r="Q800" s="125"/>
      <c r="R800" s="125"/>
      <c r="S800" s="125"/>
      <c r="T800" s="125"/>
      <c r="U800" s="125"/>
      <c r="V800" s="125"/>
      <c r="W800" s="125"/>
      <c r="X800" s="125"/>
      <c r="Y800" s="125"/>
      <c r="Z800" s="125"/>
      <c r="AA800" s="125"/>
      <c r="AB800" s="125"/>
      <c r="AC800" s="125"/>
      <c r="AD800" s="125"/>
      <c r="AE800" s="125"/>
      <c r="AF800" s="125"/>
      <c r="AG800" s="125"/>
      <c r="AH800" s="125"/>
      <c r="AI800" s="125"/>
      <c r="AJ800" s="1"/>
    </row>
    <row r="801" ht="24.0" customHeight="1">
      <c r="A801" s="1"/>
      <c r="B801" s="126"/>
      <c r="C801" s="94"/>
      <c r="D801" s="1"/>
      <c r="E801" s="125"/>
      <c r="F801" s="125"/>
      <c r="G801" s="125"/>
      <c r="H801" s="125"/>
      <c r="I801" s="125"/>
      <c r="J801" s="125"/>
      <c r="K801" s="125"/>
      <c r="L801" s="125"/>
      <c r="M801" s="125"/>
      <c r="N801" s="125"/>
      <c r="O801" s="125"/>
      <c r="P801" s="125"/>
      <c r="Q801" s="125"/>
      <c r="R801" s="125"/>
      <c r="S801" s="125"/>
      <c r="T801" s="125"/>
      <c r="U801" s="125"/>
      <c r="V801" s="125"/>
      <c r="W801" s="125"/>
      <c r="X801" s="125"/>
      <c r="Y801" s="125"/>
      <c r="Z801" s="125"/>
      <c r="AA801" s="125"/>
      <c r="AB801" s="125"/>
      <c r="AC801" s="125"/>
      <c r="AD801" s="125"/>
      <c r="AE801" s="125"/>
      <c r="AF801" s="125"/>
      <c r="AG801" s="125"/>
      <c r="AH801" s="125"/>
      <c r="AI801" s="125"/>
      <c r="AJ801" s="1"/>
    </row>
    <row r="802" ht="24.0" customHeight="1">
      <c r="A802" s="1"/>
      <c r="B802" s="126"/>
      <c r="C802" s="94"/>
      <c r="D802" s="1"/>
      <c r="E802" s="125"/>
      <c r="F802" s="125"/>
      <c r="G802" s="125"/>
      <c r="H802" s="125"/>
      <c r="I802" s="125"/>
      <c r="J802" s="125"/>
      <c r="K802" s="125"/>
      <c r="L802" s="125"/>
      <c r="M802" s="125"/>
      <c r="N802" s="125"/>
      <c r="O802" s="125"/>
      <c r="P802" s="125"/>
      <c r="Q802" s="125"/>
      <c r="R802" s="125"/>
      <c r="S802" s="125"/>
      <c r="T802" s="125"/>
      <c r="U802" s="125"/>
      <c r="V802" s="125"/>
      <c r="W802" s="125"/>
      <c r="X802" s="125"/>
      <c r="Y802" s="125"/>
      <c r="Z802" s="125"/>
      <c r="AA802" s="125"/>
      <c r="AB802" s="125"/>
      <c r="AC802" s="125"/>
      <c r="AD802" s="125"/>
      <c r="AE802" s="125"/>
      <c r="AF802" s="125"/>
      <c r="AG802" s="125"/>
      <c r="AH802" s="125"/>
      <c r="AI802" s="125"/>
      <c r="AJ802" s="1"/>
    </row>
    <row r="803" ht="24.0" customHeight="1">
      <c r="A803" s="1"/>
      <c r="B803" s="126"/>
      <c r="C803" s="94"/>
      <c r="D803" s="1"/>
      <c r="E803" s="125"/>
      <c r="F803" s="125"/>
      <c r="G803" s="125"/>
      <c r="H803" s="125"/>
      <c r="I803" s="125"/>
      <c r="J803" s="125"/>
      <c r="K803" s="125"/>
      <c r="L803" s="125"/>
      <c r="M803" s="125"/>
      <c r="N803" s="125"/>
      <c r="O803" s="125"/>
      <c r="P803" s="125"/>
      <c r="Q803" s="125"/>
      <c r="R803" s="125"/>
      <c r="S803" s="125"/>
      <c r="T803" s="125"/>
      <c r="U803" s="125"/>
      <c r="V803" s="125"/>
      <c r="W803" s="125"/>
      <c r="X803" s="125"/>
      <c r="Y803" s="125"/>
      <c r="Z803" s="125"/>
      <c r="AA803" s="125"/>
      <c r="AB803" s="125"/>
      <c r="AC803" s="125"/>
      <c r="AD803" s="125"/>
      <c r="AE803" s="125"/>
      <c r="AF803" s="125"/>
      <c r="AG803" s="125"/>
      <c r="AH803" s="125"/>
      <c r="AI803" s="125"/>
      <c r="AJ803" s="1"/>
    </row>
    <row r="804" ht="24.0" customHeight="1">
      <c r="A804" s="1"/>
      <c r="B804" s="126"/>
      <c r="C804" s="94"/>
      <c r="D804" s="1"/>
      <c r="E804" s="125"/>
      <c r="F804" s="125"/>
      <c r="G804" s="125"/>
      <c r="H804" s="125"/>
      <c r="I804" s="125"/>
      <c r="J804" s="125"/>
      <c r="K804" s="125"/>
      <c r="L804" s="125"/>
      <c r="M804" s="125"/>
      <c r="N804" s="125"/>
      <c r="O804" s="125"/>
      <c r="P804" s="125"/>
      <c r="Q804" s="125"/>
      <c r="R804" s="125"/>
      <c r="S804" s="125"/>
      <c r="T804" s="125"/>
      <c r="U804" s="125"/>
      <c r="V804" s="125"/>
      <c r="W804" s="125"/>
      <c r="X804" s="125"/>
      <c r="Y804" s="125"/>
      <c r="Z804" s="125"/>
      <c r="AA804" s="125"/>
      <c r="AB804" s="125"/>
      <c r="AC804" s="125"/>
      <c r="AD804" s="125"/>
      <c r="AE804" s="125"/>
      <c r="AF804" s="125"/>
      <c r="AG804" s="125"/>
      <c r="AH804" s="125"/>
      <c r="AI804" s="125"/>
      <c r="AJ804" s="1"/>
    </row>
    <row r="805" ht="24.0" customHeight="1">
      <c r="A805" s="1"/>
      <c r="B805" s="126"/>
      <c r="C805" s="94"/>
      <c r="D805" s="1"/>
      <c r="E805" s="125"/>
      <c r="F805" s="125"/>
      <c r="G805" s="125"/>
      <c r="H805" s="125"/>
      <c r="I805" s="125"/>
      <c r="J805" s="125"/>
      <c r="K805" s="125"/>
      <c r="L805" s="125"/>
      <c r="M805" s="125"/>
      <c r="N805" s="125"/>
      <c r="O805" s="125"/>
      <c r="P805" s="125"/>
      <c r="Q805" s="125"/>
      <c r="R805" s="125"/>
      <c r="S805" s="125"/>
      <c r="T805" s="125"/>
      <c r="U805" s="125"/>
      <c r="V805" s="125"/>
      <c r="W805" s="125"/>
      <c r="X805" s="125"/>
      <c r="Y805" s="125"/>
      <c r="Z805" s="125"/>
      <c r="AA805" s="125"/>
      <c r="AB805" s="125"/>
      <c r="AC805" s="125"/>
      <c r="AD805" s="125"/>
      <c r="AE805" s="125"/>
      <c r="AF805" s="125"/>
      <c r="AG805" s="125"/>
      <c r="AH805" s="125"/>
      <c r="AI805" s="125"/>
      <c r="AJ805" s="1"/>
    </row>
    <row r="806" ht="24.0" customHeight="1">
      <c r="A806" s="1"/>
      <c r="B806" s="126"/>
      <c r="C806" s="94"/>
      <c r="D806" s="1"/>
      <c r="E806" s="125"/>
      <c r="F806" s="125"/>
      <c r="G806" s="125"/>
      <c r="H806" s="125"/>
      <c r="I806" s="125"/>
      <c r="J806" s="125"/>
      <c r="K806" s="125"/>
      <c r="L806" s="125"/>
      <c r="M806" s="125"/>
      <c r="N806" s="125"/>
      <c r="O806" s="125"/>
      <c r="P806" s="125"/>
      <c r="Q806" s="125"/>
      <c r="R806" s="125"/>
      <c r="S806" s="125"/>
      <c r="T806" s="125"/>
      <c r="U806" s="125"/>
      <c r="V806" s="125"/>
      <c r="W806" s="125"/>
      <c r="X806" s="125"/>
      <c r="Y806" s="125"/>
      <c r="Z806" s="125"/>
      <c r="AA806" s="125"/>
      <c r="AB806" s="125"/>
      <c r="AC806" s="125"/>
      <c r="AD806" s="125"/>
      <c r="AE806" s="125"/>
      <c r="AF806" s="125"/>
      <c r="AG806" s="125"/>
      <c r="AH806" s="125"/>
      <c r="AI806" s="125"/>
      <c r="AJ806" s="1"/>
    </row>
    <row r="807" ht="24.0" customHeight="1">
      <c r="A807" s="1"/>
      <c r="B807" s="126"/>
      <c r="C807" s="94"/>
      <c r="D807" s="1"/>
      <c r="E807" s="125"/>
      <c r="F807" s="125"/>
      <c r="G807" s="125"/>
      <c r="H807" s="125"/>
      <c r="I807" s="125"/>
      <c r="J807" s="125"/>
      <c r="K807" s="125"/>
      <c r="L807" s="125"/>
      <c r="M807" s="125"/>
      <c r="N807" s="125"/>
      <c r="O807" s="125"/>
      <c r="P807" s="125"/>
      <c r="Q807" s="125"/>
      <c r="R807" s="125"/>
      <c r="S807" s="125"/>
      <c r="T807" s="125"/>
      <c r="U807" s="125"/>
      <c r="V807" s="125"/>
      <c r="W807" s="125"/>
      <c r="X807" s="125"/>
      <c r="Y807" s="125"/>
      <c r="Z807" s="125"/>
      <c r="AA807" s="125"/>
      <c r="AB807" s="125"/>
      <c r="AC807" s="125"/>
      <c r="AD807" s="125"/>
      <c r="AE807" s="125"/>
      <c r="AF807" s="125"/>
      <c r="AG807" s="125"/>
      <c r="AH807" s="125"/>
      <c r="AI807" s="125"/>
      <c r="AJ807" s="1"/>
    </row>
    <row r="808" ht="24.0" customHeight="1">
      <c r="A808" s="1"/>
      <c r="B808" s="126"/>
      <c r="C808" s="94"/>
      <c r="D808" s="1"/>
      <c r="E808" s="125"/>
      <c r="F808" s="125"/>
      <c r="G808" s="125"/>
      <c r="H808" s="125"/>
      <c r="I808" s="125"/>
      <c r="J808" s="125"/>
      <c r="K808" s="125"/>
      <c r="L808" s="125"/>
      <c r="M808" s="125"/>
      <c r="N808" s="125"/>
      <c r="O808" s="125"/>
      <c r="P808" s="125"/>
      <c r="Q808" s="125"/>
      <c r="R808" s="125"/>
      <c r="S808" s="125"/>
      <c r="T808" s="125"/>
      <c r="U808" s="125"/>
      <c r="V808" s="125"/>
      <c r="W808" s="125"/>
      <c r="X808" s="125"/>
      <c r="Y808" s="125"/>
      <c r="Z808" s="125"/>
      <c r="AA808" s="125"/>
      <c r="AB808" s="125"/>
      <c r="AC808" s="125"/>
      <c r="AD808" s="125"/>
      <c r="AE808" s="125"/>
      <c r="AF808" s="125"/>
      <c r="AG808" s="125"/>
      <c r="AH808" s="125"/>
      <c r="AI808" s="125"/>
      <c r="AJ808" s="1"/>
    </row>
    <row r="809" ht="24.0" customHeight="1">
      <c r="A809" s="1"/>
      <c r="B809" s="126"/>
      <c r="C809" s="94"/>
      <c r="D809" s="1"/>
      <c r="E809" s="125"/>
      <c r="F809" s="125"/>
      <c r="G809" s="125"/>
      <c r="H809" s="125"/>
      <c r="I809" s="125"/>
      <c r="J809" s="125"/>
      <c r="K809" s="125"/>
      <c r="L809" s="125"/>
      <c r="M809" s="125"/>
      <c r="N809" s="125"/>
      <c r="O809" s="125"/>
      <c r="P809" s="125"/>
      <c r="Q809" s="125"/>
      <c r="R809" s="125"/>
      <c r="S809" s="125"/>
      <c r="T809" s="125"/>
      <c r="U809" s="125"/>
      <c r="V809" s="125"/>
      <c r="W809" s="125"/>
      <c r="X809" s="125"/>
      <c r="Y809" s="125"/>
      <c r="Z809" s="125"/>
      <c r="AA809" s="125"/>
      <c r="AB809" s="125"/>
      <c r="AC809" s="125"/>
      <c r="AD809" s="125"/>
      <c r="AE809" s="125"/>
      <c r="AF809" s="125"/>
      <c r="AG809" s="125"/>
      <c r="AH809" s="125"/>
      <c r="AI809" s="125"/>
      <c r="AJ809" s="1"/>
    </row>
    <row r="810" ht="24.0" customHeight="1">
      <c r="A810" s="1"/>
      <c r="B810" s="126"/>
      <c r="C810" s="94"/>
      <c r="D810" s="1"/>
      <c r="E810" s="125"/>
      <c r="F810" s="125"/>
      <c r="G810" s="125"/>
      <c r="H810" s="125"/>
      <c r="I810" s="125"/>
      <c r="J810" s="125"/>
      <c r="K810" s="125"/>
      <c r="L810" s="125"/>
      <c r="M810" s="125"/>
      <c r="N810" s="125"/>
      <c r="O810" s="125"/>
      <c r="P810" s="125"/>
      <c r="Q810" s="125"/>
      <c r="R810" s="125"/>
      <c r="S810" s="125"/>
      <c r="T810" s="125"/>
      <c r="U810" s="125"/>
      <c r="V810" s="125"/>
      <c r="W810" s="125"/>
      <c r="X810" s="125"/>
      <c r="Y810" s="125"/>
      <c r="Z810" s="125"/>
      <c r="AA810" s="125"/>
      <c r="AB810" s="125"/>
      <c r="AC810" s="125"/>
      <c r="AD810" s="125"/>
      <c r="AE810" s="125"/>
      <c r="AF810" s="125"/>
      <c r="AG810" s="125"/>
      <c r="AH810" s="125"/>
      <c r="AI810" s="125"/>
      <c r="AJ810" s="1"/>
    </row>
    <row r="811" ht="24.0" customHeight="1">
      <c r="A811" s="1"/>
      <c r="B811" s="126"/>
      <c r="C811" s="94"/>
      <c r="D811" s="1"/>
      <c r="E811" s="125"/>
      <c r="F811" s="125"/>
      <c r="G811" s="125"/>
      <c r="H811" s="125"/>
      <c r="I811" s="125"/>
      <c r="J811" s="125"/>
      <c r="K811" s="125"/>
      <c r="L811" s="125"/>
      <c r="M811" s="125"/>
      <c r="N811" s="125"/>
      <c r="O811" s="125"/>
      <c r="P811" s="125"/>
      <c r="Q811" s="125"/>
      <c r="R811" s="125"/>
      <c r="S811" s="125"/>
      <c r="T811" s="125"/>
      <c r="U811" s="125"/>
      <c r="V811" s="125"/>
      <c r="W811" s="125"/>
      <c r="X811" s="125"/>
      <c r="Y811" s="125"/>
      <c r="Z811" s="125"/>
      <c r="AA811" s="125"/>
      <c r="AB811" s="125"/>
      <c r="AC811" s="125"/>
      <c r="AD811" s="125"/>
      <c r="AE811" s="125"/>
      <c r="AF811" s="125"/>
      <c r="AG811" s="125"/>
      <c r="AH811" s="125"/>
      <c r="AI811" s="125"/>
      <c r="AJ811" s="1"/>
    </row>
    <row r="812" ht="24.0" customHeight="1">
      <c r="A812" s="1"/>
      <c r="B812" s="126"/>
      <c r="C812" s="94"/>
      <c r="D812" s="1"/>
      <c r="E812" s="125"/>
      <c r="F812" s="125"/>
      <c r="G812" s="125"/>
      <c r="H812" s="125"/>
      <c r="I812" s="125"/>
      <c r="J812" s="125"/>
      <c r="K812" s="125"/>
      <c r="L812" s="125"/>
      <c r="M812" s="125"/>
      <c r="N812" s="125"/>
      <c r="O812" s="125"/>
      <c r="P812" s="125"/>
      <c r="Q812" s="125"/>
      <c r="R812" s="125"/>
      <c r="S812" s="125"/>
      <c r="T812" s="125"/>
      <c r="U812" s="125"/>
      <c r="V812" s="125"/>
      <c r="W812" s="125"/>
      <c r="X812" s="125"/>
      <c r="Y812" s="125"/>
      <c r="Z812" s="125"/>
      <c r="AA812" s="125"/>
      <c r="AB812" s="125"/>
      <c r="AC812" s="125"/>
      <c r="AD812" s="125"/>
      <c r="AE812" s="125"/>
      <c r="AF812" s="125"/>
      <c r="AG812" s="125"/>
      <c r="AH812" s="125"/>
      <c r="AI812" s="125"/>
      <c r="AJ812" s="1"/>
    </row>
    <row r="813" ht="24.0" customHeight="1">
      <c r="A813" s="1"/>
      <c r="B813" s="126"/>
      <c r="C813" s="94"/>
      <c r="D813" s="1"/>
      <c r="E813" s="125"/>
      <c r="F813" s="125"/>
      <c r="G813" s="125"/>
      <c r="H813" s="125"/>
      <c r="I813" s="125"/>
      <c r="J813" s="125"/>
      <c r="K813" s="125"/>
      <c r="L813" s="125"/>
      <c r="M813" s="125"/>
      <c r="N813" s="125"/>
      <c r="O813" s="125"/>
      <c r="P813" s="125"/>
      <c r="Q813" s="125"/>
      <c r="R813" s="125"/>
      <c r="S813" s="125"/>
      <c r="T813" s="125"/>
      <c r="U813" s="125"/>
      <c r="V813" s="125"/>
      <c r="W813" s="125"/>
      <c r="X813" s="125"/>
      <c r="Y813" s="125"/>
      <c r="Z813" s="125"/>
      <c r="AA813" s="125"/>
      <c r="AB813" s="125"/>
      <c r="AC813" s="125"/>
      <c r="AD813" s="125"/>
      <c r="AE813" s="125"/>
      <c r="AF813" s="125"/>
      <c r="AG813" s="125"/>
      <c r="AH813" s="125"/>
      <c r="AI813" s="125"/>
      <c r="AJ813" s="1"/>
    </row>
    <row r="814" ht="24.0" customHeight="1">
      <c r="A814" s="1"/>
      <c r="B814" s="126"/>
      <c r="C814" s="94"/>
      <c r="D814" s="1"/>
      <c r="E814" s="125"/>
      <c r="F814" s="125"/>
      <c r="G814" s="125"/>
      <c r="H814" s="125"/>
      <c r="I814" s="125"/>
      <c r="J814" s="125"/>
      <c r="K814" s="125"/>
      <c r="L814" s="125"/>
      <c r="M814" s="125"/>
      <c r="N814" s="125"/>
      <c r="O814" s="125"/>
      <c r="P814" s="125"/>
      <c r="Q814" s="125"/>
      <c r="R814" s="125"/>
      <c r="S814" s="125"/>
      <c r="T814" s="125"/>
      <c r="U814" s="125"/>
      <c r="V814" s="125"/>
      <c r="W814" s="125"/>
      <c r="X814" s="125"/>
      <c r="Y814" s="125"/>
      <c r="Z814" s="125"/>
      <c r="AA814" s="125"/>
      <c r="AB814" s="125"/>
      <c r="AC814" s="125"/>
      <c r="AD814" s="125"/>
      <c r="AE814" s="125"/>
      <c r="AF814" s="125"/>
      <c r="AG814" s="125"/>
      <c r="AH814" s="125"/>
      <c r="AI814" s="125"/>
      <c r="AJ814" s="1"/>
    </row>
    <row r="815" ht="24.0" customHeight="1">
      <c r="A815" s="1"/>
      <c r="B815" s="126"/>
      <c r="C815" s="94"/>
      <c r="D815" s="1"/>
      <c r="E815" s="125"/>
      <c r="F815" s="125"/>
      <c r="G815" s="125"/>
      <c r="H815" s="125"/>
      <c r="I815" s="125"/>
      <c r="J815" s="125"/>
      <c r="K815" s="125"/>
      <c r="L815" s="125"/>
      <c r="M815" s="125"/>
      <c r="N815" s="125"/>
      <c r="O815" s="125"/>
      <c r="P815" s="125"/>
      <c r="Q815" s="125"/>
      <c r="R815" s="125"/>
      <c r="S815" s="125"/>
      <c r="T815" s="125"/>
      <c r="U815" s="125"/>
      <c r="V815" s="125"/>
      <c r="W815" s="125"/>
      <c r="X815" s="125"/>
      <c r="Y815" s="125"/>
      <c r="Z815" s="125"/>
      <c r="AA815" s="125"/>
      <c r="AB815" s="125"/>
      <c r="AC815" s="125"/>
      <c r="AD815" s="125"/>
      <c r="AE815" s="125"/>
      <c r="AF815" s="125"/>
      <c r="AG815" s="125"/>
      <c r="AH815" s="125"/>
      <c r="AI815" s="125"/>
      <c r="AJ815" s="1"/>
    </row>
    <row r="816" ht="24.0" customHeight="1">
      <c r="A816" s="1"/>
      <c r="B816" s="126"/>
      <c r="C816" s="94"/>
      <c r="D816" s="1"/>
      <c r="E816" s="125"/>
      <c r="F816" s="125"/>
      <c r="G816" s="125"/>
      <c r="H816" s="125"/>
      <c r="I816" s="125"/>
      <c r="J816" s="125"/>
      <c r="K816" s="125"/>
      <c r="L816" s="125"/>
      <c r="M816" s="125"/>
      <c r="N816" s="125"/>
      <c r="O816" s="125"/>
      <c r="P816" s="125"/>
      <c r="Q816" s="125"/>
      <c r="R816" s="125"/>
      <c r="S816" s="125"/>
      <c r="T816" s="125"/>
      <c r="U816" s="125"/>
      <c r="V816" s="125"/>
      <c r="W816" s="125"/>
      <c r="X816" s="125"/>
      <c r="Y816" s="125"/>
      <c r="Z816" s="125"/>
      <c r="AA816" s="125"/>
      <c r="AB816" s="125"/>
      <c r="AC816" s="125"/>
      <c r="AD816" s="125"/>
      <c r="AE816" s="125"/>
      <c r="AF816" s="125"/>
      <c r="AG816" s="125"/>
      <c r="AH816" s="125"/>
      <c r="AI816" s="125"/>
      <c r="AJ816" s="1"/>
    </row>
    <row r="817" ht="24.0" customHeight="1">
      <c r="A817" s="1"/>
      <c r="B817" s="126"/>
      <c r="C817" s="94"/>
      <c r="D817" s="1"/>
      <c r="E817" s="125"/>
      <c r="F817" s="125"/>
      <c r="G817" s="125"/>
      <c r="H817" s="125"/>
      <c r="I817" s="125"/>
      <c r="J817" s="125"/>
      <c r="K817" s="125"/>
      <c r="L817" s="125"/>
      <c r="M817" s="125"/>
      <c r="N817" s="125"/>
      <c r="O817" s="125"/>
      <c r="P817" s="125"/>
      <c r="Q817" s="125"/>
      <c r="R817" s="125"/>
      <c r="S817" s="125"/>
      <c r="T817" s="125"/>
      <c r="U817" s="125"/>
      <c r="V817" s="125"/>
      <c r="W817" s="125"/>
      <c r="X817" s="125"/>
      <c r="Y817" s="125"/>
      <c r="Z817" s="125"/>
      <c r="AA817" s="125"/>
      <c r="AB817" s="125"/>
      <c r="AC817" s="125"/>
      <c r="AD817" s="125"/>
      <c r="AE817" s="125"/>
      <c r="AF817" s="125"/>
      <c r="AG817" s="125"/>
      <c r="AH817" s="125"/>
      <c r="AI817" s="125"/>
      <c r="AJ817" s="1"/>
    </row>
    <row r="818" ht="24.0" customHeight="1">
      <c r="A818" s="1"/>
      <c r="B818" s="126"/>
      <c r="C818" s="94"/>
      <c r="D818" s="1"/>
      <c r="E818" s="125"/>
      <c r="F818" s="125"/>
      <c r="G818" s="125"/>
      <c r="H818" s="125"/>
      <c r="I818" s="125"/>
      <c r="J818" s="125"/>
      <c r="K818" s="125"/>
      <c r="L818" s="125"/>
      <c r="M818" s="125"/>
      <c r="N818" s="125"/>
      <c r="O818" s="125"/>
      <c r="P818" s="125"/>
      <c r="Q818" s="125"/>
      <c r="R818" s="125"/>
      <c r="S818" s="125"/>
      <c r="T818" s="125"/>
      <c r="U818" s="125"/>
      <c r="V818" s="125"/>
      <c r="W818" s="125"/>
      <c r="X818" s="125"/>
      <c r="Y818" s="125"/>
      <c r="Z818" s="125"/>
      <c r="AA818" s="125"/>
      <c r="AB818" s="125"/>
      <c r="AC818" s="125"/>
      <c r="AD818" s="125"/>
      <c r="AE818" s="125"/>
      <c r="AF818" s="125"/>
      <c r="AG818" s="125"/>
      <c r="AH818" s="125"/>
      <c r="AI818" s="125"/>
      <c r="AJ818" s="1"/>
    </row>
    <row r="819" ht="24.0" customHeight="1">
      <c r="A819" s="1"/>
      <c r="B819" s="126"/>
      <c r="C819" s="94"/>
      <c r="D819" s="1"/>
      <c r="E819" s="125"/>
      <c r="F819" s="125"/>
      <c r="G819" s="125"/>
      <c r="H819" s="125"/>
      <c r="I819" s="125"/>
      <c r="J819" s="125"/>
      <c r="K819" s="125"/>
      <c r="L819" s="125"/>
      <c r="M819" s="125"/>
      <c r="N819" s="125"/>
      <c r="O819" s="125"/>
      <c r="P819" s="125"/>
      <c r="Q819" s="125"/>
      <c r="R819" s="125"/>
      <c r="S819" s="125"/>
      <c r="T819" s="125"/>
      <c r="U819" s="125"/>
      <c r="V819" s="125"/>
      <c r="W819" s="125"/>
      <c r="X819" s="125"/>
      <c r="Y819" s="125"/>
      <c r="Z819" s="125"/>
      <c r="AA819" s="125"/>
      <c r="AB819" s="125"/>
      <c r="AC819" s="125"/>
      <c r="AD819" s="125"/>
      <c r="AE819" s="125"/>
      <c r="AF819" s="125"/>
      <c r="AG819" s="125"/>
      <c r="AH819" s="125"/>
      <c r="AI819" s="125"/>
      <c r="AJ819" s="1"/>
    </row>
    <row r="820" ht="24.0" customHeight="1">
      <c r="A820" s="1"/>
      <c r="B820" s="126"/>
      <c r="C820" s="94"/>
      <c r="D820" s="1"/>
      <c r="E820" s="125"/>
      <c r="F820" s="125"/>
      <c r="G820" s="125"/>
      <c r="H820" s="125"/>
      <c r="I820" s="125"/>
      <c r="J820" s="125"/>
      <c r="K820" s="125"/>
      <c r="L820" s="125"/>
      <c r="M820" s="125"/>
      <c r="N820" s="125"/>
      <c r="O820" s="125"/>
      <c r="P820" s="125"/>
      <c r="Q820" s="125"/>
      <c r="R820" s="125"/>
      <c r="S820" s="125"/>
      <c r="T820" s="125"/>
      <c r="U820" s="125"/>
      <c r="V820" s="125"/>
      <c r="W820" s="125"/>
      <c r="X820" s="125"/>
      <c r="Y820" s="125"/>
      <c r="Z820" s="125"/>
      <c r="AA820" s="125"/>
      <c r="AB820" s="125"/>
      <c r="AC820" s="125"/>
      <c r="AD820" s="125"/>
      <c r="AE820" s="125"/>
      <c r="AF820" s="125"/>
      <c r="AG820" s="125"/>
      <c r="AH820" s="125"/>
      <c r="AI820" s="125"/>
      <c r="AJ820" s="1"/>
    </row>
    <row r="821" ht="24.0" customHeight="1">
      <c r="A821" s="1"/>
      <c r="B821" s="126"/>
      <c r="C821" s="94"/>
      <c r="D821" s="1"/>
      <c r="E821" s="125"/>
      <c r="F821" s="125"/>
      <c r="G821" s="125"/>
      <c r="H821" s="125"/>
      <c r="I821" s="125"/>
      <c r="J821" s="125"/>
      <c r="K821" s="125"/>
      <c r="L821" s="125"/>
      <c r="M821" s="125"/>
      <c r="N821" s="125"/>
      <c r="O821" s="125"/>
      <c r="P821" s="125"/>
      <c r="Q821" s="125"/>
      <c r="R821" s="125"/>
      <c r="S821" s="125"/>
      <c r="T821" s="125"/>
      <c r="U821" s="125"/>
      <c r="V821" s="125"/>
      <c r="W821" s="125"/>
      <c r="X821" s="125"/>
      <c r="Y821" s="125"/>
      <c r="Z821" s="125"/>
      <c r="AA821" s="125"/>
      <c r="AB821" s="125"/>
      <c r="AC821" s="125"/>
      <c r="AD821" s="125"/>
      <c r="AE821" s="125"/>
      <c r="AF821" s="125"/>
      <c r="AG821" s="125"/>
      <c r="AH821" s="125"/>
      <c r="AI821" s="125"/>
      <c r="AJ821" s="1"/>
    </row>
    <row r="822" ht="24.0" customHeight="1">
      <c r="A822" s="1"/>
      <c r="B822" s="126"/>
      <c r="C822" s="94"/>
      <c r="D822" s="1"/>
      <c r="E822" s="125"/>
      <c r="F822" s="125"/>
      <c r="G822" s="125"/>
      <c r="H822" s="125"/>
      <c r="I822" s="125"/>
      <c r="J822" s="125"/>
      <c r="K822" s="125"/>
      <c r="L822" s="125"/>
      <c r="M822" s="125"/>
      <c r="N822" s="125"/>
      <c r="O822" s="125"/>
      <c r="P822" s="125"/>
      <c r="Q822" s="125"/>
      <c r="R822" s="125"/>
      <c r="S822" s="125"/>
      <c r="T822" s="125"/>
      <c r="U822" s="125"/>
      <c r="V822" s="125"/>
      <c r="W822" s="125"/>
      <c r="X822" s="125"/>
      <c r="Y822" s="125"/>
      <c r="Z822" s="125"/>
      <c r="AA822" s="125"/>
      <c r="AB822" s="125"/>
      <c r="AC822" s="125"/>
      <c r="AD822" s="125"/>
      <c r="AE822" s="125"/>
      <c r="AF822" s="125"/>
      <c r="AG822" s="125"/>
      <c r="AH822" s="125"/>
      <c r="AI822" s="125"/>
      <c r="AJ822" s="1"/>
    </row>
    <row r="823" ht="24.0" customHeight="1">
      <c r="A823" s="1"/>
      <c r="B823" s="126"/>
      <c r="C823" s="94"/>
      <c r="D823" s="1"/>
      <c r="E823" s="125"/>
      <c r="F823" s="125"/>
      <c r="G823" s="125"/>
      <c r="H823" s="125"/>
      <c r="I823" s="125"/>
      <c r="J823" s="125"/>
      <c r="K823" s="125"/>
      <c r="L823" s="125"/>
      <c r="M823" s="125"/>
      <c r="N823" s="125"/>
      <c r="O823" s="125"/>
      <c r="P823" s="125"/>
      <c r="Q823" s="125"/>
      <c r="R823" s="125"/>
      <c r="S823" s="125"/>
      <c r="T823" s="125"/>
      <c r="U823" s="125"/>
      <c r="V823" s="125"/>
      <c r="W823" s="125"/>
      <c r="X823" s="125"/>
      <c r="Y823" s="125"/>
      <c r="Z823" s="125"/>
      <c r="AA823" s="125"/>
      <c r="AB823" s="125"/>
      <c r="AC823" s="125"/>
      <c r="AD823" s="125"/>
      <c r="AE823" s="125"/>
      <c r="AF823" s="125"/>
      <c r="AG823" s="125"/>
      <c r="AH823" s="125"/>
      <c r="AI823" s="125"/>
      <c r="AJ823" s="1"/>
    </row>
    <row r="824" ht="24.0" customHeight="1">
      <c r="A824" s="1"/>
      <c r="B824" s="126"/>
      <c r="C824" s="94"/>
      <c r="D824" s="1"/>
      <c r="E824" s="125"/>
      <c r="F824" s="125"/>
      <c r="G824" s="125"/>
      <c r="H824" s="125"/>
      <c r="I824" s="125"/>
      <c r="J824" s="125"/>
      <c r="K824" s="125"/>
      <c r="L824" s="125"/>
      <c r="M824" s="125"/>
      <c r="N824" s="125"/>
      <c r="O824" s="125"/>
      <c r="P824" s="125"/>
      <c r="Q824" s="125"/>
      <c r="R824" s="125"/>
      <c r="S824" s="125"/>
      <c r="T824" s="125"/>
      <c r="U824" s="125"/>
      <c r="V824" s="125"/>
      <c r="W824" s="125"/>
      <c r="X824" s="125"/>
      <c r="Y824" s="125"/>
      <c r="Z824" s="125"/>
      <c r="AA824" s="125"/>
      <c r="AB824" s="125"/>
      <c r="AC824" s="125"/>
      <c r="AD824" s="125"/>
      <c r="AE824" s="125"/>
      <c r="AF824" s="125"/>
      <c r="AG824" s="125"/>
      <c r="AH824" s="125"/>
      <c r="AI824" s="125"/>
      <c r="AJ824" s="1"/>
    </row>
    <row r="825" ht="24.0" customHeight="1">
      <c r="A825" s="1"/>
      <c r="B825" s="126"/>
      <c r="C825" s="94"/>
      <c r="D825" s="1"/>
      <c r="E825" s="125"/>
      <c r="F825" s="125"/>
      <c r="G825" s="125"/>
      <c r="H825" s="125"/>
      <c r="I825" s="125"/>
      <c r="J825" s="125"/>
      <c r="K825" s="125"/>
      <c r="L825" s="125"/>
      <c r="M825" s="125"/>
      <c r="N825" s="125"/>
      <c r="O825" s="125"/>
      <c r="P825" s="125"/>
      <c r="Q825" s="125"/>
      <c r="R825" s="125"/>
      <c r="S825" s="125"/>
      <c r="T825" s="125"/>
      <c r="U825" s="125"/>
      <c r="V825" s="125"/>
      <c r="W825" s="125"/>
      <c r="X825" s="125"/>
      <c r="Y825" s="125"/>
      <c r="Z825" s="125"/>
      <c r="AA825" s="125"/>
      <c r="AB825" s="125"/>
      <c r="AC825" s="125"/>
      <c r="AD825" s="125"/>
      <c r="AE825" s="125"/>
      <c r="AF825" s="125"/>
      <c r="AG825" s="125"/>
      <c r="AH825" s="125"/>
      <c r="AI825" s="125"/>
      <c r="AJ825" s="1"/>
    </row>
    <row r="826" ht="24.0" customHeight="1">
      <c r="A826" s="1"/>
      <c r="B826" s="126"/>
      <c r="C826" s="94"/>
      <c r="D826" s="1"/>
      <c r="E826" s="125"/>
      <c r="F826" s="125"/>
      <c r="G826" s="125"/>
      <c r="H826" s="125"/>
      <c r="I826" s="125"/>
      <c r="J826" s="125"/>
      <c r="K826" s="125"/>
      <c r="L826" s="125"/>
      <c r="M826" s="125"/>
      <c r="N826" s="125"/>
      <c r="O826" s="125"/>
      <c r="P826" s="125"/>
      <c r="Q826" s="125"/>
      <c r="R826" s="125"/>
      <c r="S826" s="125"/>
      <c r="T826" s="125"/>
      <c r="U826" s="125"/>
      <c r="V826" s="125"/>
      <c r="W826" s="125"/>
      <c r="X826" s="125"/>
      <c r="Y826" s="125"/>
      <c r="Z826" s="125"/>
      <c r="AA826" s="125"/>
      <c r="AB826" s="125"/>
      <c r="AC826" s="125"/>
      <c r="AD826" s="125"/>
      <c r="AE826" s="125"/>
      <c r="AF826" s="125"/>
      <c r="AG826" s="125"/>
      <c r="AH826" s="125"/>
      <c r="AI826" s="125"/>
      <c r="AJ826" s="1"/>
    </row>
    <row r="827" ht="24.0" customHeight="1">
      <c r="A827" s="1"/>
      <c r="B827" s="126"/>
      <c r="C827" s="94"/>
      <c r="D827" s="1"/>
      <c r="E827" s="125"/>
      <c r="F827" s="125"/>
      <c r="G827" s="125"/>
      <c r="H827" s="125"/>
      <c r="I827" s="125"/>
      <c r="J827" s="125"/>
      <c r="K827" s="125"/>
      <c r="L827" s="125"/>
      <c r="M827" s="125"/>
      <c r="N827" s="125"/>
      <c r="O827" s="125"/>
      <c r="P827" s="125"/>
      <c r="Q827" s="125"/>
      <c r="R827" s="125"/>
      <c r="S827" s="125"/>
      <c r="T827" s="125"/>
      <c r="U827" s="125"/>
      <c r="V827" s="125"/>
      <c r="W827" s="125"/>
      <c r="X827" s="125"/>
      <c r="Y827" s="125"/>
      <c r="Z827" s="125"/>
      <c r="AA827" s="125"/>
      <c r="AB827" s="125"/>
      <c r="AC827" s="125"/>
      <c r="AD827" s="125"/>
      <c r="AE827" s="125"/>
      <c r="AF827" s="125"/>
      <c r="AG827" s="125"/>
      <c r="AH827" s="125"/>
      <c r="AI827" s="125"/>
      <c r="AJ827" s="1"/>
    </row>
    <row r="828" ht="24.0" customHeight="1">
      <c r="A828" s="1"/>
      <c r="B828" s="126"/>
      <c r="C828" s="94"/>
      <c r="D828" s="1"/>
      <c r="E828" s="125"/>
      <c r="F828" s="125"/>
      <c r="G828" s="125"/>
      <c r="H828" s="125"/>
      <c r="I828" s="125"/>
      <c r="J828" s="125"/>
      <c r="K828" s="125"/>
      <c r="L828" s="125"/>
      <c r="M828" s="125"/>
      <c r="N828" s="125"/>
      <c r="O828" s="125"/>
      <c r="P828" s="125"/>
      <c r="Q828" s="125"/>
      <c r="R828" s="125"/>
      <c r="S828" s="125"/>
      <c r="T828" s="125"/>
      <c r="U828" s="125"/>
      <c r="V828" s="125"/>
      <c r="W828" s="125"/>
      <c r="X828" s="125"/>
      <c r="Y828" s="125"/>
      <c r="Z828" s="125"/>
      <c r="AA828" s="125"/>
      <c r="AB828" s="125"/>
      <c r="AC828" s="125"/>
      <c r="AD828" s="125"/>
      <c r="AE828" s="125"/>
      <c r="AF828" s="125"/>
      <c r="AG828" s="125"/>
      <c r="AH828" s="125"/>
      <c r="AI828" s="125"/>
      <c r="AJ828" s="1"/>
    </row>
    <row r="829" ht="24.0" customHeight="1">
      <c r="A829" s="1"/>
      <c r="B829" s="126"/>
      <c r="C829" s="94"/>
      <c r="D829" s="1"/>
      <c r="E829" s="125"/>
      <c r="F829" s="125"/>
      <c r="G829" s="125"/>
      <c r="H829" s="125"/>
      <c r="I829" s="125"/>
      <c r="J829" s="125"/>
      <c r="K829" s="125"/>
      <c r="L829" s="125"/>
      <c r="M829" s="125"/>
      <c r="N829" s="125"/>
      <c r="O829" s="125"/>
      <c r="P829" s="125"/>
      <c r="Q829" s="125"/>
      <c r="R829" s="125"/>
      <c r="S829" s="125"/>
      <c r="T829" s="125"/>
      <c r="U829" s="125"/>
      <c r="V829" s="125"/>
      <c r="W829" s="125"/>
      <c r="X829" s="125"/>
      <c r="Y829" s="125"/>
      <c r="Z829" s="125"/>
      <c r="AA829" s="125"/>
      <c r="AB829" s="125"/>
      <c r="AC829" s="125"/>
      <c r="AD829" s="125"/>
      <c r="AE829" s="125"/>
      <c r="AF829" s="125"/>
      <c r="AG829" s="125"/>
      <c r="AH829" s="125"/>
      <c r="AI829" s="125"/>
      <c r="AJ829" s="1"/>
    </row>
    <row r="830" ht="24.0" customHeight="1">
      <c r="A830" s="1"/>
      <c r="B830" s="126"/>
      <c r="C830" s="94"/>
      <c r="D830" s="1"/>
      <c r="E830" s="125"/>
      <c r="F830" s="125"/>
      <c r="G830" s="125"/>
      <c r="H830" s="125"/>
      <c r="I830" s="125"/>
      <c r="J830" s="125"/>
      <c r="K830" s="125"/>
      <c r="L830" s="125"/>
      <c r="M830" s="125"/>
      <c r="N830" s="125"/>
      <c r="O830" s="125"/>
      <c r="P830" s="125"/>
      <c r="Q830" s="125"/>
      <c r="R830" s="125"/>
      <c r="S830" s="125"/>
      <c r="T830" s="125"/>
      <c r="U830" s="125"/>
      <c r="V830" s="125"/>
      <c r="W830" s="125"/>
      <c r="X830" s="125"/>
      <c r="Y830" s="125"/>
      <c r="Z830" s="125"/>
      <c r="AA830" s="125"/>
      <c r="AB830" s="125"/>
      <c r="AC830" s="125"/>
      <c r="AD830" s="125"/>
      <c r="AE830" s="125"/>
      <c r="AF830" s="125"/>
      <c r="AG830" s="125"/>
      <c r="AH830" s="125"/>
      <c r="AI830" s="125"/>
      <c r="AJ830" s="1"/>
    </row>
    <row r="831" ht="24.0" customHeight="1">
      <c r="A831" s="1"/>
      <c r="B831" s="126"/>
      <c r="C831" s="94"/>
      <c r="D831" s="1"/>
      <c r="E831" s="125"/>
      <c r="F831" s="125"/>
      <c r="G831" s="125"/>
      <c r="H831" s="125"/>
      <c r="I831" s="125"/>
      <c r="J831" s="125"/>
      <c r="K831" s="125"/>
      <c r="L831" s="125"/>
      <c r="M831" s="125"/>
      <c r="N831" s="125"/>
      <c r="O831" s="125"/>
      <c r="P831" s="125"/>
      <c r="Q831" s="125"/>
      <c r="R831" s="125"/>
      <c r="S831" s="125"/>
      <c r="T831" s="125"/>
      <c r="U831" s="125"/>
      <c r="V831" s="125"/>
      <c r="W831" s="125"/>
      <c r="X831" s="125"/>
      <c r="Y831" s="125"/>
      <c r="Z831" s="125"/>
      <c r="AA831" s="125"/>
      <c r="AB831" s="125"/>
      <c r="AC831" s="125"/>
      <c r="AD831" s="125"/>
      <c r="AE831" s="125"/>
      <c r="AF831" s="125"/>
      <c r="AG831" s="125"/>
      <c r="AH831" s="125"/>
      <c r="AI831" s="125"/>
      <c r="AJ831" s="1"/>
    </row>
    <row r="832" ht="24.0" customHeight="1">
      <c r="A832" s="1"/>
      <c r="B832" s="126"/>
      <c r="C832" s="94"/>
      <c r="D832" s="1"/>
      <c r="E832" s="125"/>
      <c r="F832" s="125"/>
      <c r="G832" s="125"/>
      <c r="H832" s="125"/>
      <c r="I832" s="125"/>
      <c r="J832" s="125"/>
      <c r="K832" s="125"/>
      <c r="L832" s="125"/>
      <c r="M832" s="125"/>
      <c r="N832" s="125"/>
      <c r="O832" s="125"/>
      <c r="P832" s="125"/>
      <c r="Q832" s="125"/>
      <c r="R832" s="125"/>
      <c r="S832" s="125"/>
      <c r="T832" s="125"/>
      <c r="U832" s="125"/>
      <c r="V832" s="125"/>
      <c r="W832" s="125"/>
      <c r="X832" s="125"/>
      <c r="Y832" s="125"/>
      <c r="Z832" s="125"/>
      <c r="AA832" s="125"/>
      <c r="AB832" s="125"/>
      <c r="AC832" s="125"/>
      <c r="AD832" s="125"/>
      <c r="AE832" s="125"/>
      <c r="AF832" s="125"/>
      <c r="AG832" s="125"/>
      <c r="AH832" s="125"/>
      <c r="AI832" s="125"/>
      <c r="AJ832" s="1"/>
    </row>
    <row r="833" ht="24.0" customHeight="1">
      <c r="A833" s="1"/>
      <c r="B833" s="126"/>
      <c r="C833" s="94"/>
      <c r="D833" s="1"/>
      <c r="E833" s="125"/>
      <c r="F833" s="125"/>
      <c r="G833" s="125"/>
      <c r="H833" s="125"/>
      <c r="I833" s="125"/>
      <c r="J833" s="125"/>
      <c r="K833" s="125"/>
      <c r="L833" s="125"/>
      <c r="M833" s="125"/>
      <c r="N833" s="125"/>
      <c r="O833" s="125"/>
      <c r="P833" s="125"/>
      <c r="Q833" s="125"/>
      <c r="R833" s="125"/>
      <c r="S833" s="125"/>
      <c r="T833" s="125"/>
      <c r="U833" s="125"/>
      <c r="V833" s="125"/>
      <c r="W833" s="125"/>
      <c r="X833" s="125"/>
      <c r="Y833" s="125"/>
      <c r="Z833" s="125"/>
      <c r="AA833" s="125"/>
      <c r="AB833" s="125"/>
      <c r="AC833" s="125"/>
      <c r="AD833" s="125"/>
      <c r="AE833" s="125"/>
      <c r="AF833" s="125"/>
      <c r="AG833" s="125"/>
      <c r="AH833" s="125"/>
      <c r="AI833" s="125"/>
      <c r="AJ833" s="1"/>
    </row>
    <row r="834" ht="24.0" customHeight="1">
      <c r="A834" s="1"/>
      <c r="B834" s="126"/>
      <c r="C834" s="94"/>
      <c r="D834" s="1"/>
      <c r="E834" s="125"/>
      <c r="F834" s="125"/>
      <c r="G834" s="125"/>
      <c r="H834" s="125"/>
      <c r="I834" s="125"/>
      <c r="J834" s="125"/>
      <c r="K834" s="125"/>
      <c r="L834" s="125"/>
      <c r="M834" s="125"/>
      <c r="N834" s="125"/>
      <c r="O834" s="125"/>
      <c r="P834" s="125"/>
      <c r="Q834" s="125"/>
      <c r="R834" s="125"/>
      <c r="S834" s="125"/>
      <c r="T834" s="125"/>
      <c r="U834" s="125"/>
      <c r="V834" s="125"/>
      <c r="W834" s="125"/>
      <c r="X834" s="125"/>
      <c r="Y834" s="125"/>
      <c r="Z834" s="125"/>
      <c r="AA834" s="125"/>
      <c r="AB834" s="125"/>
      <c r="AC834" s="125"/>
      <c r="AD834" s="125"/>
      <c r="AE834" s="125"/>
      <c r="AF834" s="125"/>
      <c r="AG834" s="125"/>
      <c r="AH834" s="125"/>
      <c r="AI834" s="125"/>
      <c r="AJ834" s="1"/>
    </row>
    <row r="835" ht="24.0" customHeight="1">
      <c r="A835" s="1"/>
      <c r="B835" s="126"/>
      <c r="C835" s="94"/>
      <c r="D835" s="1"/>
      <c r="E835" s="125"/>
      <c r="F835" s="125"/>
      <c r="G835" s="125"/>
      <c r="H835" s="125"/>
      <c r="I835" s="125"/>
      <c r="J835" s="125"/>
      <c r="K835" s="125"/>
      <c r="L835" s="125"/>
      <c r="M835" s="125"/>
      <c r="N835" s="125"/>
      <c r="O835" s="125"/>
      <c r="P835" s="125"/>
      <c r="Q835" s="125"/>
      <c r="R835" s="125"/>
      <c r="S835" s="125"/>
      <c r="T835" s="125"/>
      <c r="U835" s="125"/>
      <c r="V835" s="125"/>
      <c r="W835" s="125"/>
      <c r="X835" s="125"/>
      <c r="Y835" s="125"/>
      <c r="Z835" s="125"/>
      <c r="AA835" s="125"/>
      <c r="AB835" s="125"/>
      <c r="AC835" s="125"/>
      <c r="AD835" s="125"/>
      <c r="AE835" s="125"/>
      <c r="AF835" s="125"/>
      <c r="AG835" s="125"/>
      <c r="AH835" s="125"/>
      <c r="AI835" s="125"/>
      <c r="AJ835" s="1"/>
    </row>
    <row r="836" ht="24.0" customHeight="1">
      <c r="A836" s="1"/>
      <c r="B836" s="126"/>
      <c r="C836" s="94"/>
      <c r="D836" s="1"/>
      <c r="E836" s="125"/>
      <c r="F836" s="125"/>
      <c r="G836" s="125"/>
      <c r="H836" s="125"/>
      <c r="I836" s="125"/>
      <c r="J836" s="125"/>
      <c r="K836" s="125"/>
      <c r="L836" s="125"/>
      <c r="M836" s="125"/>
      <c r="N836" s="125"/>
      <c r="O836" s="125"/>
      <c r="P836" s="125"/>
      <c r="Q836" s="125"/>
      <c r="R836" s="125"/>
      <c r="S836" s="125"/>
      <c r="T836" s="125"/>
      <c r="U836" s="125"/>
      <c r="V836" s="125"/>
      <c r="W836" s="125"/>
      <c r="X836" s="125"/>
      <c r="Y836" s="125"/>
      <c r="Z836" s="125"/>
      <c r="AA836" s="125"/>
      <c r="AB836" s="125"/>
      <c r="AC836" s="125"/>
      <c r="AD836" s="125"/>
      <c r="AE836" s="125"/>
      <c r="AF836" s="125"/>
      <c r="AG836" s="125"/>
      <c r="AH836" s="125"/>
      <c r="AI836" s="125"/>
      <c r="AJ836" s="1"/>
    </row>
    <row r="837" ht="24.0" customHeight="1">
      <c r="A837" s="1"/>
      <c r="B837" s="126"/>
      <c r="C837" s="94"/>
      <c r="D837" s="1"/>
      <c r="E837" s="125"/>
      <c r="F837" s="125"/>
      <c r="G837" s="125"/>
      <c r="H837" s="125"/>
      <c r="I837" s="125"/>
      <c r="J837" s="125"/>
      <c r="K837" s="125"/>
      <c r="L837" s="125"/>
      <c r="M837" s="125"/>
      <c r="N837" s="125"/>
      <c r="O837" s="125"/>
      <c r="P837" s="125"/>
      <c r="Q837" s="125"/>
      <c r="R837" s="125"/>
      <c r="S837" s="125"/>
      <c r="T837" s="125"/>
      <c r="U837" s="125"/>
      <c r="V837" s="125"/>
      <c r="W837" s="125"/>
      <c r="X837" s="125"/>
      <c r="Y837" s="125"/>
      <c r="Z837" s="125"/>
      <c r="AA837" s="125"/>
      <c r="AB837" s="125"/>
      <c r="AC837" s="125"/>
      <c r="AD837" s="125"/>
      <c r="AE837" s="125"/>
      <c r="AF837" s="125"/>
      <c r="AG837" s="125"/>
      <c r="AH837" s="125"/>
      <c r="AI837" s="125"/>
      <c r="AJ837" s="1"/>
    </row>
    <row r="838" ht="24.0" customHeight="1">
      <c r="A838" s="1"/>
      <c r="B838" s="126"/>
      <c r="C838" s="94"/>
      <c r="D838" s="1"/>
      <c r="E838" s="125"/>
      <c r="F838" s="125"/>
      <c r="G838" s="125"/>
      <c r="H838" s="125"/>
      <c r="I838" s="125"/>
      <c r="J838" s="125"/>
      <c r="K838" s="125"/>
      <c r="L838" s="125"/>
      <c r="M838" s="125"/>
      <c r="N838" s="125"/>
      <c r="O838" s="125"/>
      <c r="P838" s="125"/>
      <c r="Q838" s="125"/>
      <c r="R838" s="125"/>
      <c r="S838" s="125"/>
      <c r="T838" s="125"/>
      <c r="U838" s="125"/>
      <c r="V838" s="125"/>
      <c r="W838" s="125"/>
      <c r="X838" s="125"/>
      <c r="Y838" s="125"/>
      <c r="Z838" s="125"/>
      <c r="AA838" s="125"/>
      <c r="AB838" s="125"/>
      <c r="AC838" s="125"/>
      <c r="AD838" s="125"/>
      <c r="AE838" s="125"/>
      <c r="AF838" s="125"/>
      <c r="AG838" s="125"/>
      <c r="AH838" s="125"/>
      <c r="AI838" s="125"/>
      <c r="AJ838" s="1"/>
    </row>
    <row r="839" ht="24.0" customHeight="1">
      <c r="A839" s="1"/>
      <c r="B839" s="126"/>
      <c r="C839" s="94"/>
      <c r="D839" s="1"/>
      <c r="E839" s="125"/>
      <c r="F839" s="125"/>
      <c r="G839" s="125"/>
      <c r="H839" s="125"/>
      <c r="I839" s="125"/>
      <c r="J839" s="125"/>
      <c r="K839" s="125"/>
      <c r="L839" s="125"/>
      <c r="M839" s="125"/>
      <c r="N839" s="125"/>
      <c r="O839" s="125"/>
      <c r="P839" s="125"/>
      <c r="Q839" s="125"/>
      <c r="R839" s="125"/>
      <c r="S839" s="125"/>
      <c r="T839" s="125"/>
      <c r="U839" s="125"/>
      <c r="V839" s="125"/>
      <c r="W839" s="125"/>
      <c r="X839" s="125"/>
      <c r="Y839" s="125"/>
      <c r="Z839" s="125"/>
      <c r="AA839" s="125"/>
      <c r="AB839" s="125"/>
      <c r="AC839" s="125"/>
      <c r="AD839" s="125"/>
      <c r="AE839" s="125"/>
      <c r="AF839" s="125"/>
      <c r="AG839" s="125"/>
      <c r="AH839" s="125"/>
      <c r="AI839" s="125"/>
      <c r="AJ839" s="1"/>
    </row>
    <row r="840" ht="24.0" customHeight="1">
      <c r="A840" s="1"/>
      <c r="B840" s="126"/>
      <c r="C840" s="94"/>
      <c r="D840" s="1"/>
      <c r="E840" s="125"/>
      <c r="F840" s="125"/>
      <c r="G840" s="125"/>
      <c r="H840" s="125"/>
      <c r="I840" s="125"/>
      <c r="J840" s="125"/>
      <c r="K840" s="125"/>
      <c r="L840" s="125"/>
      <c r="M840" s="125"/>
      <c r="N840" s="125"/>
      <c r="O840" s="125"/>
      <c r="P840" s="125"/>
      <c r="Q840" s="125"/>
      <c r="R840" s="125"/>
      <c r="S840" s="125"/>
      <c r="T840" s="125"/>
      <c r="U840" s="125"/>
      <c r="V840" s="125"/>
      <c r="W840" s="125"/>
      <c r="X840" s="125"/>
      <c r="Y840" s="125"/>
      <c r="Z840" s="125"/>
      <c r="AA840" s="125"/>
      <c r="AB840" s="125"/>
      <c r="AC840" s="125"/>
      <c r="AD840" s="125"/>
      <c r="AE840" s="125"/>
      <c r="AF840" s="125"/>
      <c r="AG840" s="125"/>
      <c r="AH840" s="125"/>
      <c r="AI840" s="125"/>
      <c r="AJ840" s="1"/>
    </row>
    <row r="841" ht="24.0" customHeight="1">
      <c r="A841" s="1"/>
      <c r="B841" s="126"/>
      <c r="C841" s="94"/>
      <c r="D841" s="1"/>
      <c r="E841" s="125"/>
      <c r="F841" s="125"/>
      <c r="G841" s="125"/>
      <c r="H841" s="125"/>
      <c r="I841" s="125"/>
      <c r="J841" s="125"/>
      <c r="K841" s="125"/>
      <c r="L841" s="125"/>
      <c r="M841" s="125"/>
      <c r="N841" s="125"/>
      <c r="O841" s="125"/>
      <c r="P841" s="125"/>
      <c r="Q841" s="125"/>
      <c r="R841" s="125"/>
      <c r="S841" s="125"/>
      <c r="T841" s="125"/>
      <c r="U841" s="125"/>
      <c r="V841" s="125"/>
      <c r="W841" s="125"/>
      <c r="X841" s="125"/>
      <c r="Y841" s="125"/>
      <c r="Z841" s="125"/>
      <c r="AA841" s="125"/>
      <c r="AB841" s="125"/>
      <c r="AC841" s="125"/>
      <c r="AD841" s="125"/>
      <c r="AE841" s="125"/>
      <c r="AF841" s="125"/>
      <c r="AG841" s="125"/>
      <c r="AH841" s="125"/>
      <c r="AI841" s="125"/>
      <c r="AJ841" s="1"/>
    </row>
    <row r="842" ht="24.0" customHeight="1">
      <c r="A842" s="1"/>
      <c r="B842" s="126"/>
      <c r="C842" s="94"/>
      <c r="D842" s="1"/>
      <c r="E842" s="125"/>
      <c r="F842" s="125"/>
      <c r="G842" s="125"/>
      <c r="H842" s="125"/>
      <c r="I842" s="125"/>
      <c r="J842" s="125"/>
      <c r="K842" s="125"/>
      <c r="L842" s="125"/>
      <c r="M842" s="125"/>
      <c r="N842" s="125"/>
      <c r="O842" s="125"/>
      <c r="P842" s="125"/>
      <c r="Q842" s="125"/>
      <c r="R842" s="125"/>
      <c r="S842" s="125"/>
      <c r="T842" s="125"/>
      <c r="U842" s="125"/>
      <c r="V842" s="125"/>
      <c r="W842" s="125"/>
      <c r="X842" s="125"/>
      <c r="Y842" s="125"/>
      <c r="Z842" s="125"/>
      <c r="AA842" s="125"/>
      <c r="AB842" s="125"/>
      <c r="AC842" s="125"/>
      <c r="AD842" s="125"/>
      <c r="AE842" s="125"/>
      <c r="AF842" s="125"/>
      <c r="AG842" s="125"/>
      <c r="AH842" s="125"/>
      <c r="AI842" s="125"/>
      <c r="AJ842" s="1"/>
    </row>
    <row r="843" ht="24.0" customHeight="1">
      <c r="A843" s="1"/>
      <c r="B843" s="126"/>
      <c r="C843" s="94"/>
      <c r="D843" s="1"/>
      <c r="E843" s="125"/>
      <c r="F843" s="125"/>
      <c r="G843" s="125"/>
      <c r="H843" s="125"/>
      <c r="I843" s="125"/>
      <c r="J843" s="125"/>
      <c r="K843" s="125"/>
      <c r="L843" s="125"/>
      <c r="M843" s="125"/>
      <c r="N843" s="125"/>
      <c r="O843" s="125"/>
      <c r="P843" s="125"/>
      <c r="Q843" s="125"/>
      <c r="R843" s="125"/>
      <c r="S843" s="125"/>
      <c r="T843" s="125"/>
      <c r="U843" s="125"/>
      <c r="V843" s="125"/>
      <c r="W843" s="125"/>
      <c r="X843" s="125"/>
      <c r="Y843" s="125"/>
      <c r="Z843" s="125"/>
      <c r="AA843" s="125"/>
      <c r="AB843" s="125"/>
      <c r="AC843" s="125"/>
      <c r="AD843" s="125"/>
      <c r="AE843" s="125"/>
      <c r="AF843" s="125"/>
      <c r="AG843" s="125"/>
      <c r="AH843" s="125"/>
      <c r="AI843" s="125"/>
      <c r="AJ843" s="1"/>
    </row>
    <row r="844" ht="24.0" customHeight="1">
      <c r="A844" s="1"/>
      <c r="B844" s="126"/>
      <c r="C844" s="94"/>
      <c r="D844" s="1"/>
      <c r="E844" s="125"/>
      <c r="F844" s="125"/>
      <c r="G844" s="125"/>
      <c r="H844" s="125"/>
      <c r="I844" s="125"/>
      <c r="J844" s="125"/>
      <c r="K844" s="125"/>
      <c r="L844" s="125"/>
      <c r="M844" s="125"/>
      <c r="N844" s="125"/>
      <c r="O844" s="125"/>
      <c r="P844" s="125"/>
      <c r="Q844" s="125"/>
      <c r="R844" s="125"/>
      <c r="S844" s="125"/>
      <c r="T844" s="125"/>
      <c r="U844" s="125"/>
      <c r="V844" s="125"/>
      <c r="W844" s="125"/>
      <c r="X844" s="125"/>
      <c r="Y844" s="125"/>
      <c r="Z844" s="125"/>
      <c r="AA844" s="125"/>
      <c r="AB844" s="125"/>
      <c r="AC844" s="125"/>
      <c r="AD844" s="125"/>
      <c r="AE844" s="125"/>
      <c r="AF844" s="125"/>
      <c r="AG844" s="125"/>
      <c r="AH844" s="125"/>
      <c r="AI844" s="125"/>
      <c r="AJ844" s="1"/>
    </row>
    <row r="845" ht="24.0" customHeight="1">
      <c r="A845" s="1"/>
      <c r="B845" s="126"/>
      <c r="C845" s="94"/>
      <c r="D845" s="1"/>
      <c r="E845" s="125"/>
      <c r="F845" s="125"/>
      <c r="G845" s="125"/>
      <c r="H845" s="125"/>
      <c r="I845" s="125"/>
      <c r="J845" s="125"/>
      <c r="K845" s="125"/>
      <c r="L845" s="125"/>
      <c r="M845" s="125"/>
      <c r="N845" s="125"/>
      <c r="O845" s="125"/>
      <c r="P845" s="125"/>
      <c r="Q845" s="125"/>
      <c r="R845" s="125"/>
      <c r="S845" s="125"/>
      <c r="T845" s="125"/>
      <c r="U845" s="125"/>
      <c r="V845" s="125"/>
      <c r="W845" s="125"/>
      <c r="X845" s="125"/>
      <c r="Y845" s="125"/>
      <c r="Z845" s="125"/>
      <c r="AA845" s="125"/>
      <c r="AB845" s="125"/>
      <c r="AC845" s="125"/>
      <c r="AD845" s="125"/>
      <c r="AE845" s="125"/>
      <c r="AF845" s="125"/>
      <c r="AG845" s="125"/>
      <c r="AH845" s="125"/>
      <c r="AI845" s="125"/>
      <c r="AJ845" s="1"/>
    </row>
    <row r="846" ht="24.0" customHeight="1">
      <c r="A846" s="1"/>
      <c r="B846" s="126"/>
      <c r="C846" s="94"/>
      <c r="D846" s="1"/>
      <c r="E846" s="125"/>
      <c r="F846" s="125"/>
      <c r="G846" s="125"/>
      <c r="H846" s="125"/>
      <c r="I846" s="125"/>
      <c r="J846" s="125"/>
      <c r="K846" s="125"/>
      <c r="L846" s="125"/>
      <c r="M846" s="125"/>
      <c r="N846" s="125"/>
      <c r="O846" s="125"/>
      <c r="P846" s="125"/>
      <c r="Q846" s="125"/>
      <c r="R846" s="125"/>
      <c r="S846" s="125"/>
      <c r="T846" s="125"/>
      <c r="U846" s="125"/>
      <c r="V846" s="125"/>
      <c r="W846" s="125"/>
      <c r="X846" s="125"/>
      <c r="Y846" s="125"/>
      <c r="Z846" s="125"/>
      <c r="AA846" s="125"/>
      <c r="AB846" s="125"/>
      <c r="AC846" s="125"/>
      <c r="AD846" s="125"/>
      <c r="AE846" s="125"/>
      <c r="AF846" s="125"/>
      <c r="AG846" s="125"/>
      <c r="AH846" s="125"/>
      <c r="AI846" s="125"/>
      <c r="AJ846" s="1"/>
    </row>
    <row r="847" ht="24.0" customHeight="1">
      <c r="A847" s="1"/>
      <c r="B847" s="126"/>
      <c r="C847" s="94"/>
      <c r="D847" s="1"/>
      <c r="E847" s="125"/>
      <c r="F847" s="125"/>
      <c r="G847" s="125"/>
      <c r="H847" s="125"/>
      <c r="I847" s="125"/>
      <c r="J847" s="125"/>
      <c r="K847" s="125"/>
      <c r="L847" s="125"/>
      <c r="M847" s="125"/>
      <c r="N847" s="125"/>
      <c r="O847" s="125"/>
      <c r="P847" s="125"/>
      <c r="Q847" s="125"/>
      <c r="R847" s="125"/>
      <c r="S847" s="125"/>
      <c r="T847" s="125"/>
      <c r="U847" s="125"/>
      <c r="V847" s="125"/>
      <c r="W847" s="125"/>
      <c r="X847" s="125"/>
      <c r="Y847" s="125"/>
      <c r="Z847" s="125"/>
      <c r="AA847" s="125"/>
      <c r="AB847" s="125"/>
      <c r="AC847" s="125"/>
      <c r="AD847" s="125"/>
      <c r="AE847" s="125"/>
      <c r="AF847" s="125"/>
      <c r="AG847" s="125"/>
      <c r="AH847" s="125"/>
      <c r="AI847" s="125"/>
      <c r="AJ847" s="1"/>
    </row>
    <row r="848" ht="24.0" customHeight="1">
      <c r="A848" s="1"/>
      <c r="B848" s="126"/>
      <c r="C848" s="94"/>
      <c r="D848" s="1"/>
      <c r="E848" s="125"/>
      <c r="F848" s="125"/>
      <c r="G848" s="125"/>
      <c r="H848" s="125"/>
      <c r="I848" s="125"/>
      <c r="J848" s="125"/>
      <c r="K848" s="125"/>
      <c r="L848" s="125"/>
      <c r="M848" s="125"/>
      <c r="N848" s="125"/>
      <c r="O848" s="125"/>
      <c r="P848" s="125"/>
      <c r="Q848" s="125"/>
      <c r="R848" s="125"/>
      <c r="S848" s="125"/>
      <c r="T848" s="125"/>
      <c r="U848" s="125"/>
      <c r="V848" s="125"/>
      <c r="W848" s="125"/>
      <c r="X848" s="125"/>
      <c r="Y848" s="125"/>
      <c r="Z848" s="125"/>
      <c r="AA848" s="125"/>
      <c r="AB848" s="125"/>
      <c r="AC848" s="125"/>
      <c r="AD848" s="125"/>
      <c r="AE848" s="125"/>
      <c r="AF848" s="125"/>
      <c r="AG848" s="125"/>
      <c r="AH848" s="125"/>
      <c r="AI848" s="125"/>
      <c r="AJ848" s="1"/>
    </row>
    <row r="849" ht="24.0" customHeight="1">
      <c r="A849" s="1"/>
      <c r="B849" s="126"/>
      <c r="C849" s="94"/>
      <c r="D849" s="1"/>
      <c r="E849" s="125"/>
      <c r="F849" s="125"/>
      <c r="G849" s="125"/>
      <c r="H849" s="125"/>
      <c r="I849" s="125"/>
      <c r="J849" s="125"/>
      <c r="K849" s="125"/>
      <c r="L849" s="125"/>
      <c r="M849" s="125"/>
      <c r="N849" s="125"/>
      <c r="O849" s="125"/>
      <c r="P849" s="125"/>
      <c r="Q849" s="125"/>
      <c r="R849" s="125"/>
      <c r="S849" s="125"/>
      <c r="T849" s="125"/>
      <c r="U849" s="125"/>
      <c r="V849" s="125"/>
      <c r="W849" s="125"/>
      <c r="X849" s="125"/>
      <c r="Y849" s="125"/>
      <c r="Z849" s="125"/>
      <c r="AA849" s="125"/>
      <c r="AB849" s="125"/>
      <c r="AC849" s="125"/>
      <c r="AD849" s="125"/>
      <c r="AE849" s="125"/>
      <c r="AF849" s="125"/>
      <c r="AG849" s="125"/>
      <c r="AH849" s="125"/>
      <c r="AI849" s="125"/>
      <c r="AJ849" s="1"/>
    </row>
    <row r="850" ht="24.0" customHeight="1">
      <c r="A850" s="1"/>
      <c r="B850" s="126"/>
      <c r="C850" s="94"/>
      <c r="D850" s="1"/>
      <c r="E850" s="125"/>
      <c r="F850" s="125"/>
      <c r="G850" s="125"/>
      <c r="H850" s="125"/>
      <c r="I850" s="125"/>
      <c r="J850" s="125"/>
      <c r="K850" s="125"/>
      <c r="L850" s="125"/>
      <c r="M850" s="125"/>
      <c r="N850" s="125"/>
      <c r="O850" s="125"/>
      <c r="P850" s="125"/>
      <c r="Q850" s="125"/>
      <c r="R850" s="125"/>
      <c r="S850" s="125"/>
      <c r="T850" s="125"/>
      <c r="U850" s="125"/>
      <c r="V850" s="125"/>
      <c r="W850" s="125"/>
      <c r="X850" s="125"/>
      <c r="Y850" s="125"/>
      <c r="Z850" s="125"/>
      <c r="AA850" s="125"/>
      <c r="AB850" s="125"/>
      <c r="AC850" s="125"/>
      <c r="AD850" s="125"/>
      <c r="AE850" s="125"/>
      <c r="AF850" s="125"/>
      <c r="AG850" s="125"/>
      <c r="AH850" s="125"/>
      <c r="AI850" s="125"/>
      <c r="AJ850" s="1"/>
    </row>
    <row r="851" ht="24.0" customHeight="1">
      <c r="A851" s="1"/>
      <c r="B851" s="126"/>
      <c r="C851" s="94"/>
      <c r="D851" s="1"/>
      <c r="E851" s="125"/>
      <c r="F851" s="125"/>
      <c r="G851" s="125"/>
      <c r="H851" s="125"/>
      <c r="I851" s="125"/>
      <c r="J851" s="125"/>
      <c r="K851" s="125"/>
      <c r="L851" s="125"/>
      <c r="M851" s="125"/>
      <c r="N851" s="125"/>
      <c r="O851" s="125"/>
      <c r="P851" s="125"/>
      <c r="Q851" s="125"/>
      <c r="R851" s="125"/>
      <c r="S851" s="125"/>
      <c r="T851" s="125"/>
      <c r="U851" s="125"/>
      <c r="V851" s="125"/>
      <c r="W851" s="125"/>
      <c r="X851" s="125"/>
      <c r="Y851" s="125"/>
      <c r="Z851" s="125"/>
      <c r="AA851" s="125"/>
      <c r="AB851" s="125"/>
      <c r="AC851" s="125"/>
      <c r="AD851" s="125"/>
      <c r="AE851" s="125"/>
      <c r="AF851" s="125"/>
      <c r="AG851" s="125"/>
      <c r="AH851" s="125"/>
      <c r="AI851" s="125"/>
      <c r="AJ851" s="1"/>
    </row>
    <row r="852" ht="24.0" customHeight="1">
      <c r="A852" s="1"/>
      <c r="B852" s="126"/>
      <c r="C852" s="94"/>
      <c r="D852" s="1"/>
      <c r="E852" s="125"/>
      <c r="F852" s="125"/>
      <c r="G852" s="125"/>
      <c r="H852" s="125"/>
      <c r="I852" s="125"/>
      <c r="J852" s="125"/>
      <c r="K852" s="125"/>
      <c r="L852" s="125"/>
      <c r="M852" s="125"/>
      <c r="N852" s="125"/>
      <c r="O852" s="125"/>
      <c r="P852" s="125"/>
      <c r="Q852" s="125"/>
      <c r="R852" s="125"/>
      <c r="S852" s="125"/>
      <c r="T852" s="125"/>
      <c r="U852" s="125"/>
      <c r="V852" s="125"/>
      <c r="W852" s="125"/>
      <c r="X852" s="125"/>
      <c r="Y852" s="125"/>
      <c r="Z852" s="125"/>
      <c r="AA852" s="125"/>
      <c r="AB852" s="125"/>
      <c r="AC852" s="125"/>
      <c r="AD852" s="125"/>
      <c r="AE852" s="125"/>
      <c r="AF852" s="125"/>
      <c r="AG852" s="125"/>
      <c r="AH852" s="125"/>
      <c r="AI852" s="125"/>
      <c r="AJ852" s="1"/>
    </row>
    <row r="853" ht="24.0" customHeight="1">
      <c r="A853" s="1"/>
      <c r="B853" s="126"/>
      <c r="C853" s="94"/>
      <c r="D853" s="1"/>
      <c r="E853" s="125"/>
      <c r="F853" s="125"/>
      <c r="G853" s="125"/>
      <c r="H853" s="125"/>
      <c r="I853" s="125"/>
      <c r="J853" s="125"/>
      <c r="K853" s="125"/>
      <c r="L853" s="125"/>
      <c r="M853" s="125"/>
      <c r="N853" s="125"/>
      <c r="O853" s="125"/>
      <c r="P853" s="125"/>
      <c r="Q853" s="125"/>
      <c r="R853" s="125"/>
      <c r="S853" s="125"/>
      <c r="T853" s="125"/>
      <c r="U853" s="125"/>
      <c r="V853" s="125"/>
      <c r="W853" s="125"/>
      <c r="X853" s="125"/>
      <c r="Y853" s="125"/>
      <c r="Z853" s="125"/>
      <c r="AA853" s="125"/>
      <c r="AB853" s="125"/>
      <c r="AC853" s="125"/>
      <c r="AD853" s="125"/>
      <c r="AE853" s="125"/>
      <c r="AF853" s="125"/>
      <c r="AG853" s="125"/>
      <c r="AH853" s="125"/>
      <c r="AI853" s="125"/>
      <c r="AJ853" s="1"/>
    </row>
    <row r="854" ht="24.0" customHeight="1">
      <c r="A854" s="1"/>
      <c r="B854" s="126"/>
      <c r="C854" s="94"/>
      <c r="D854" s="1"/>
      <c r="E854" s="125"/>
      <c r="F854" s="125"/>
      <c r="G854" s="125"/>
      <c r="H854" s="125"/>
      <c r="I854" s="125"/>
      <c r="J854" s="125"/>
      <c r="K854" s="125"/>
      <c r="L854" s="125"/>
      <c r="M854" s="125"/>
      <c r="N854" s="125"/>
      <c r="O854" s="125"/>
      <c r="P854" s="125"/>
      <c r="Q854" s="125"/>
      <c r="R854" s="125"/>
      <c r="S854" s="125"/>
      <c r="T854" s="125"/>
      <c r="U854" s="125"/>
      <c r="V854" s="125"/>
      <c r="W854" s="125"/>
      <c r="X854" s="125"/>
      <c r="Y854" s="125"/>
      <c r="Z854" s="125"/>
      <c r="AA854" s="125"/>
      <c r="AB854" s="125"/>
      <c r="AC854" s="125"/>
      <c r="AD854" s="125"/>
      <c r="AE854" s="125"/>
      <c r="AF854" s="125"/>
      <c r="AG854" s="125"/>
      <c r="AH854" s="125"/>
      <c r="AI854" s="125"/>
      <c r="AJ854" s="1"/>
    </row>
    <row r="855" ht="24.0" customHeight="1">
      <c r="A855" s="1"/>
      <c r="B855" s="126"/>
      <c r="C855" s="94"/>
      <c r="D855" s="1"/>
      <c r="E855" s="125"/>
      <c r="F855" s="125"/>
      <c r="G855" s="125"/>
      <c r="H855" s="125"/>
      <c r="I855" s="125"/>
      <c r="J855" s="125"/>
      <c r="K855" s="125"/>
      <c r="L855" s="125"/>
      <c r="M855" s="125"/>
      <c r="N855" s="125"/>
      <c r="O855" s="125"/>
      <c r="P855" s="125"/>
      <c r="Q855" s="125"/>
      <c r="R855" s="125"/>
      <c r="S855" s="125"/>
      <c r="T855" s="125"/>
      <c r="U855" s="125"/>
      <c r="V855" s="125"/>
      <c r="W855" s="125"/>
      <c r="X855" s="125"/>
      <c r="Y855" s="125"/>
      <c r="Z855" s="125"/>
      <c r="AA855" s="125"/>
      <c r="AB855" s="125"/>
      <c r="AC855" s="125"/>
      <c r="AD855" s="125"/>
      <c r="AE855" s="125"/>
      <c r="AF855" s="125"/>
      <c r="AG855" s="125"/>
      <c r="AH855" s="125"/>
      <c r="AI855" s="125"/>
      <c r="AJ855" s="1"/>
    </row>
    <row r="856" ht="24.0" customHeight="1">
      <c r="A856" s="1"/>
      <c r="B856" s="126"/>
      <c r="C856" s="94"/>
      <c r="D856" s="1"/>
      <c r="E856" s="125"/>
      <c r="F856" s="125"/>
      <c r="G856" s="125"/>
      <c r="H856" s="125"/>
      <c r="I856" s="125"/>
      <c r="J856" s="125"/>
      <c r="K856" s="125"/>
      <c r="L856" s="125"/>
      <c r="M856" s="125"/>
      <c r="N856" s="125"/>
      <c r="O856" s="125"/>
      <c r="P856" s="125"/>
      <c r="Q856" s="125"/>
      <c r="R856" s="125"/>
      <c r="S856" s="125"/>
      <c r="T856" s="125"/>
      <c r="U856" s="125"/>
      <c r="V856" s="125"/>
      <c r="W856" s="125"/>
      <c r="X856" s="125"/>
      <c r="Y856" s="125"/>
      <c r="Z856" s="125"/>
      <c r="AA856" s="125"/>
      <c r="AB856" s="125"/>
      <c r="AC856" s="125"/>
      <c r="AD856" s="125"/>
      <c r="AE856" s="125"/>
      <c r="AF856" s="125"/>
      <c r="AG856" s="125"/>
      <c r="AH856" s="125"/>
      <c r="AI856" s="125"/>
      <c r="AJ856" s="1"/>
    </row>
    <row r="857" ht="24.0" customHeight="1">
      <c r="A857" s="1"/>
      <c r="B857" s="126"/>
      <c r="C857" s="94"/>
      <c r="D857" s="1"/>
      <c r="E857" s="125"/>
      <c r="F857" s="125"/>
      <c r="G857" s="125"/>
      <c r="H857" s="125"/>
      <c r="I857" s="125"/>
      <c r="J857" s="125"/>
      <c r="K857" s="125"/>
      <c r="L857" s="125"/>
      <c r="M857" s="125"/>
      <c r="N857" s="125"/>
      <c r="O857" s="125"/>
      <c r="P857" s="125"/>
      <c r="Q857" s="125"/>
      <c r="R857" s="125"/>
      <c r="S857" s="125"/>
      <c r="T857" s="125"/>
      <c r="U857" s="125"/>
      <c r="V857" s="125"/>
      <c r="W857" s="125"/>
      <c r="X857" s="125"/>
      <c r="Y857" s="125"/>
      <c r="Z857" s="125"/>
      <c r="AA857" s="125"/>
      <c r="AB857" s="125"/>
      <c r="AC857" s="125"/>
      <c r="AD857" s="125"/>
      <c r="AE857" s="125"/>
      <c r="AF857" s="125"/>
      <c r="AG857" s="125"/>
      <c r="AH857" s="125"/>
      <c r="AI857" s="125"/>
      <c r="AJ857" s="1"/>
    </row>
    <row r="858" ht="24.0" customHeight="1">
      <c r="A858" s="1"/>
      <c r="B858" s="126"/>
      <c r="C858" s="94"/>
      <c r="D858" s="1"/>
      <c r="E858" s="125"/>
      <c r="F858" s="125"/>
      <c r="G858" s="125"/>
      <c r="H858" s="125"/>
      <c r="I858" s="125"/>
      <c r="J858" s="125"/>
      <c r="K858" s="125"/>
      <c r="L858" s="125"/>
      <c r="M858" s="125"/>
      <c r="N858" s="125"/>
      <c r="O858" s="125"/>
      <c r="P858" s="125"/>
      <c r="Q858" s="125"/>
      <c r="R858" s="125"/>
      <c r="S858" s="125"/>
      <c r="T858" s="125"/>
      <c r="U858" s="125"/>
      <c r="V858" s="125"/>
      <c r="W858" s="125"/>
      <c r="X858" s="125"/>
      <c r="Y858" s="125"/>
      <c r="Z858" s="125"/>
      <c r="AA858" s="125"/>
      <c r="AB858" s="125"/>
      <c r="AC858" s="125"/>
      <c r="AD858" s="125"/>
      <c r="AE858" s="125"/>
      <c r="AF858" s="125"/>
      <c r="AG858" s="125"/>
      <c r="AH858" s="125"/>
      <c r="AI858" s="125"/>
      <c r="AJ858" s="1"/>
    </row>
    <row r="859" ht="24.0" customHeight="1">
      <c r="A859" s="1"/>
      <c r="B859" s="126"/>
      <c r="C859" s="94"/>
      <c r="D859" s="1"/>
      <c r="E859" s="125"/>
      <c r="F859" s="125"/>
      <c r="G859" s="125"/>
      <c r="H859" s="125"/>
      <c r="I859" s="125"/>
      <c r="J859" s="125"/>
      <c r="K859" s="125"/>
      <c r="L859" s="125"/>
      <c r="M859" s="125"/>
      <c r="N859" s="125"/>
      <c r="O859" s="125"/>
      <c r="P859" s="125"/>
      <c r="Q859" s="125"/>
      <c r="R859" s="125"/>
      <c r="S859" s="125"/>
      <c r="T859" s="125"/>
      <c r="U859" s="125"/>
      <c r="V859" s="125"/>
      <c r="W859" s="125"/>
      <c r="X859" s="125"/>
      <c r="Y859" s="125"/>
      <c r="Z859" s="125"/>
      <c r="AA859" s="125"/>
      <c r="AB859" s="125"/>
      <c r="AC859" s="125"/>
      <c r="AD859" s="125"/>
      <c r="AE859" s="125"/>
      <c r="AF859" s="125"/>
      <c r="AG859" s="125"/>
      <c r="AH859" s="125"/>
      <c r="AI859" s="125"/>
      <c r="AJ859" s="1"/>
    </row>
    <row r="860" ht="24.0" customHeight="1">
      <c r="A860" s="1"/>
      <c r="B860" s="126"/>
      <c r="C860" s="94"/>
      <c r="D860" s="1"/>
      <c r="E860" s="125"/>
      <c r="F860" s="125"/>
      <c r="G860" s="125"/>
      <c r="H860" s="125"/>
      <c r="I860" s="125"/>
      <c r="J860" s="125"/>
      <c r="K860" s="125"/>
      <c r="L860" s="125"/>
      <c r="M860" s="125"/>
      <c r="N860" s="125"/>
      <c r="O860" s="125"/>
      <c r="P860" s="125"/>
      <c r="Q860" s="125"/>
      <c r="R860" s="125"/>
      <c r="S860" s="125"/>
      <c r="T860" s="125"/>
      <c r="U860" s="125"/>
      <c r="V860" s="125"/>
      <c r="W860" s="125"/>
      <c r="X860" s="125"/>
      <c r="Y860" s="125"/>
      <c r="Z860" s="125"/>
      <c r="AA860" s="125"/>
      <c r="AB860" s="125"/>
      <c r="AC860" s="125"/>
      <c r="AD860" s="125"/>
      <c r="AE860" s="125"/>
      <c r="AF860" s="125"/>
      <c r="AG860" s="125"/>
      <c r="AH860" s="125"/>
      <c r="AI860" s="125"/>
      <c r="AJ860" s="1"/>
    </row>
    <row r="861" ht="24.0" customHeight="1">
      <c r="A861" s="1"/>
      <c r="B861" s="126"/>
      <c r="C861" s="94"/>
      <c r="D861" s="1"/>
      <c r="E861" s="125"/>
      <c r="F861" s="125"/>
      <c r="G861" s="125"/>
      <c r="H861" s="125"/>
      <c r="I861" s="125"/>
      <c r="J861" s="125"/>
      <c r="K861" s="125"/>
      <c r="L861" s="125"/>
      <c r="M861" s="125"/>
      <c r="N861" s="125"/>
      <c r="O861" s="125"/>
      <c r="P861" s="125"/>
      <c r="Q861" s="125"/>
      <c r="R861" s="125"/>
      <c r="S861" s="125"/>
      <c r="T861" s="125"/>
      <c r="U861" s="125"/>
      <c r="V861" s="125"/>
      <c r="W861" s="125"/>
      <c r="X861" s="125"/>
      <c r="Y861" s="125"/>
      <c r="Z861" s="125"/>
      <c r="AA861" s="125"/>
      <c r="AB861" s="125"/>
      <c r="AC861" s="125"/>
      <c r="AD861" s="125"/>
      <c r="AE861" s="125"/>
      <c r="AF861" s="125"/>
      <c r="AG861" s="125"/>
      <c r="AH861" s="125"/>
      <c r="AI861" s="125"/>
      <c r="AJ861" s="1"/>
    </row>
    <row r="862" ht="24.0" customHeight="1">
      <c r="A862" s="1"/>
      <c r="B862" s="126"/>
      <c r="C862" s="94"/>
      <c r="D862" s="1"/>
      <c r="E862" s="125"/>
      <c r="F862" s="125"/>
      <c r="G862" s="125"/>
      <c r="H862" s="125"/>
      <c r="I862" s="125"/>
      <c r="J862" s="125"/>
      <c r="K862" s="125"/>
      <c r="L862" s="125"/>
      <c r="M862" s="125"/>
      <c r="N862" s="125"/>
      <c r="O862" s="125"/>
      <c r="P862" s="125"/>
      <c r="Q862" s="125"/>
      <c r="R862" s="125"/>
      <c r="S862" s="125"/>
      <c r="T862" s="125"/>
      <c r="U862" s="125"/>
      <c r="V862" s="125"/>
      <c r="W862" s="125"/>
      <c r="X862" s="125"/>
      <c r="Y862" s="125"/>
      <c r="Z862" s="125"/>
      <c r="AA862" s="125"/>
      <c r="AB862" s="125"/>
      <c r="AC862" s="125"/>
      <c r="AD862" s="125"/>
      <c r="AE862" s="125"/>
      <c r="AF862" s="125"/>
      <c r="AG862" s="125"/>
      <c r="AH862" s="125"/>
      <c r="AI862" s="125"/>
      <c r="AJ862" s="1"/>
    </row>
    <row r="863" ht="24.0" customHeight="1">
      <c r="A863" s="1"/>
      <c r="B863" s="126"/>
      <c r="C863" s="94"/>
      <c r="D863" s="1"/>
      <c r="E863" s="125"/>
      <c r="F863" s="125"/>
      <c r="G863" s="125"/>
      <c r="H863" s="125"/>
      <c r="I863" s="125"/>
      <c r="J863" s="125"/>
      <c r="K863" s="125"/>
      <c r="L863" s="125"/>
      <c r="M863" s="125"/>
      <c r="N863" s="125"/>
      <c r="O863" s="125"/>
      <c r="P863" s="125"/>
      <c r="Q863" s="125"/>
      <c r="R863" s="125"/>
      <c r="S863" s="125"/>
      <c r="T863" s="125"/>
      <c r="U863" s="125"/>
      <c r="V863" s="125"/>
      <c r="W863" s="125"/>
      <c r="X863" s="125"/>
      <c r="Y863" s="125"/>
      <c r="Z863" s="125"/>
      <c r="AA863" s="125"/>
      <c r="AB863" s="125"/>
      <c r="AC863" s="125"/>
      <c r="AD863" s="125"/>
      <c r="AE863" s="125"/>
      <c r="AF863" s="125"/>
      <c r="AG863" s="125"/>
      <c r="AH863" s="125"/>
      <c r="AI863" s="125"/>
      <c r="AJ863" s="1"/>
    </row>
    <row r="864" ht="24.0" customHeight="1">
      <c r="A864" s="1"/>
      <c r="B864" s="126"/>
      <c r="C864" s="94"/>
      <c r="D864" s="1"/>
      <c r="E864" s="125"/>
      <c r="F864" s="125"/>
      <c r="G864" s="125"/>
      <c r="H864" s="125"/>
      <c r="I864" s="125"/>
      <c r="J864" s="125"/>
      <c r="K864" s="125"/>
      <c r="L864" s="125"/>
      <c r="M864" s="125"/>
      <c r="N864" s="125"/>
      <c r="O864" s="125"/>
      <c r="P864" s="125"/>
      <c r="Q864" s="125"/>
      <c r="R864" s="125"/>
      <c r="S864" s="125"/>
      <c r="T864" s="125"/>
      <c r="U864" s="125"/>
      <c r="V864" s="125"/>
      <c r="W864" s="125"/>
      <c r="X864" s="125"/>
      <c r="Y864" s="125"/>
      <c r="Z864" s="125"/>
      <c r="AA864" s="125"/>
      <c r="AB864" s="125"/>
      <c r="AC864" s="125"/>
      <c r="AD864" s="125"/>
      <c r="AE864" s="125"/>
      <c r="AF864" s="125"/>
      <c r="AG864" s="125"/>
      <c r="AH864" s="125"/>
      <c r="AI864" s="125"/>
      <c r="AJ864" s="1"/>
    </row>
    <row r="865" ht="24.0" customHeight="1">
      <c r="A865" s="1"/>
      <c r="B865" s="126"/>
      <c r="C865" s="94"/>
      <c r="D865" s="1"/>
      <c r="E865" s="125"/>
      <c r="F865" s="125"/>
      <c r="G865" s="125"/>
      <c r="H865" s="125"/>
      <c r="I865" s="125"/>
      <c r="J865" s="125"/>
      <c r="K865" s="125"/>
      <c r="L865" s="125"/>
      <c r="M865" s="125"/>
      <c r="N865" s="125"/>
      <c r="O865" s="125"/>
      <c r="P865" s="125"/>
      <c r="Q865" s="125"/>
      <c r="R865" s="125"/>
      <c r="S865" s="125"/>
      <c r="T865" s="125"/>
      <c r="U865" s="125"/>
      <c r="V865" s="125"/>
      <c r="W865" s="125"/>
      <c r="X865" s="125"/>
      <c r="Y865" s="125"/>
      <c r="Z865" s="125"/>
      <c r="AA865" s="125"/>
      <c r="AB865" s="125"/>
      <c r="AC865" s="125"/>
      <c r="AD865" s="125"/>
      <c r="AE865" s="125"/>
      <c r="AF865" s="125"/>
      <c r="AG865" s="125"/>
      <c r="AH865" s="125"/>
      <c r="AI865" s="125"/>
      <c r="AJ865" s="1"/>
    </row>
    <row r="866" ht="24.0" customHeight="1">
      <c r="A866" s="1"/>
      <c r="B866" s="126"/>
      <c r="C866" s="94"/>
      <c r="D866" s="1"/>
      <c r="E866" s="125"/>
      <c r="F866" s="125"/>
      <c r="G866" s="125"/>
      <c r="H866" s="125"/>
      <c r="I866" s="125"/>
      <c r="J866" s="125"/>
      <c r="K866" s="125"/>
      <c r="L866" s="125"/>
      <c r="M866" s="125"/>
      <c r="N866" s="125"/>
      <c r="O866" s="125"/>
      <c r="P866" s="125"/>
      <c r="Q866" s="125"/>
      <c r="R866" s="125"/>
      <c r="S866" s="125"/>
      <c r="T866" s="125"/>
      <c r="U866" s="125"/>
      <c r="V866" s="125"/>
      <c r="W866" s="125"/>
      <c r="X866" s="125"/>
      <c r="Y866" s="125"/>
      <c r="Z866" s="125"/>
      <c r="AA866" s="125"/>
      <c r="AB866" s="125"/>
      <c r="AC866" s="125"/>
      <c r="AD866" s="125"/>
      <c r="AE866" s="125"/>
      <c r="AF866" s="125"/>
      <c r="AG866" s="125"/>
      <c r="AH866" s="125"/>
      <c r="AI866" s="125"/>
      <c r="AJ866" s="1"/>
    </row>
    <row r="867" ht="24.0" customHeight="1">
      <c r="A867" s="1"/>
      <c r="B867" s="126"/>
      <c r="C867" s="94"/>
      <c r="D867" s="1"/>
      <c r="E867" s="125"/>
      <c r="F867" s="125"/>
      <c r="G867" s="125"/>
      <c r="H867" s="125"/>
      <c r="I867" s="125"/>
      <c r="J867" s="125"/>
      <c r="K867" s="125"/>
      <c r="L867" s="125"/>
      <c r="M867" s="125"/>
      <c r="N867" s="125"/>
      <c r="O867" s="125"/>
      <c r="P867" s="125"/>
      <c r="Q867" s="125"/>
      <c r="R867" s="125"/>
      <c r="S867" s="125"/>
      <c r="T867" s="125"/>
      <c r="U867" s="125"/>
      <c r="V867" s="125"/>
      <c r="W867" s="125"/>
      <c r="X867" s="125"/>
      <c r="Y867" s="125"/>
      <c r="Z867" s="125"/>
      <c r="AA867" s="125"/>
      <c r="AB867" s="125"/>
      <c r="AC867" s="125"/>
      <c r="AD867" s="125"/>
      <c r="AE867" s="125"/>
      <c r="AF867" s="125"/>
      <c r="AG867" s="125"/>
      <c r="AH867" s="125"/>
      <c r="AI867" s="125"/>
      <c r="AJ867" s="1"/>
    </row>
    <row r="868" ht="24.0" customHeight="1">
      <c r="A868" s="1"/>
      <c r="B868" s="126"/>
      <c r="C868" s="94"/>
      <c r="D868" s="1"/>
      <c r="E868" s="125"/>
      <c r="F868" s="125"/>
      <c r="G868" s="125"/>
      <c r="H868" s="125"/>
      <c r="I868" s="125"/>
      <c r="J868" s="125"/>
      <c r="K868" s="125"/>
      <c r="L868" s="125"/>
      <c r="M868" s="125"/>
      <c r="N868" s="125"/>
      <c r="O868" s="125"/>
      <c r="P868" s="125"/>
      <c r="Q868" s="125"/>
      <c r="R868" s="125"/>
      <c r="S868" s="125"/>
      <c r="T868" s="125"/>
      <c r="U868" s="125"/>
      <c r="V868" s="125"/>
      <c r="W868" s="125"/>
      <c r="X868" s="125"/>
      <c r="Y868" s="125"/>
      <c r="Z868" s="125"/>
      <c r="AA868" s="125"/>
      <c r="AB868" s="125"/>
      <c r="AC868" s="125"/>
      <c r="AD868" s="125"/>
      <c r="AE868" s="125"/>
      <c r="AF868" s="125"/>
      <c r="AG868" s="125"/>
      <c r="AH868" s="125"/>
      <c r="AI868" s="125"/>
      <c r="AJ868" s="1"/>
    </row>
    <row r="869" ht="24.0" customHeight="1">
      <c r="A869" s="1"/>
      <c r="B869" s="126"/>
      <c r="C869" s="94"/>
      <c r="D869" s="1"/>
      <c r="E869" s="125"/>
      <c r="F869" s="125"/>
      <c r="G869" s="125"/>
      <c r="H869" s="125"/>
      <c r="I869" s="125"/>
      <c r="J869" s="125"/>
      <c r="K869" s="125"/>
      <c r="L869" s="125"/>
      <c r="M869" s="125"/>
      <c r="N869" s="125"/>
      <c r="O869" s="125"/>
      <c r="P869" s="125"/>
      <c r="Q869" s="125"/>
      <c r="R869" s="125"/>
      <c r="S869" s="125"/>
      <c r="T869" s="125"/>
      <c r="U869" s="125"/>
      <c r="V869" s="125"/>
      <c r="W869" s="125"/>
      <c r="X869" s="125"/>
      <c r="Y869" s="125"/>
      <c r="Z869" s="125"/>
      <c r="AA869" s="125"/>
      <c r="AB869" s="125"/>
      <c r="AC869" s="125"/>
      <c r="AD869" s="125"/>
      <c r="AE869" s="125"/>
      <c r="AF869" s="125"/>
      <c r="AG869" s="125"/>
      <c r="AH869" s="125"/>
      <c r="AI869" s="125"/>
      <c r="AJ869" s="1"/>
    </row>
    <row r="870" ht="24.0" customHeight="1">
      <c r="A870" s="1"/>
      <c r="B870" s="126"/>
      <c r="C870" s="94"/>
      <c r="D870" s="1"/>
      <c r="E870" s="125"/>
      <c r="F870" s="125"/>
      <c r="G870" s="125"/>
      <c r="H870" s="125"/>
      <c r="I870" s="125"/>
      <c r="J870" s="125"/>
      <c r="K870" s="125"/>
      <c r="L870" s="125"/>
      <c r="M870" s="125"/>
      <c r="N870" s="125"/>
      <c r="O870" s="125"/>
      <c r="P870" s="125"/>
      <c r="Q870" s="125"/>
      <c r="R870" s="125"/>
      <c r="S870" s="125"/>
      <c r="T870" s="125"/>
      <c r="U870" s="125"/>
      <c r="V870" s="125"/>
      <c r="W870" s="125"/>
      <c r="X870" s="125"/>
      <c r="Y870" s="125"/>
      <c r="Z870" s="125"/>
      <c r="AA870" s="125"/>
      <c r="AB870" s="125"/>
      <c r="AC870" s="125"/>
      <c r="AD870" s="125"/>
      <c r="AE870" s="125"/>
      <c r="AF870" s="125"/>
      <c r="AG870" s="125"/>
      <c r="AH870" s="125"/>
      <c r="AI870" s="125"/>
      <c r="AJ870" s="1"/>
    </row>
    <row r="871" ht="24.0" customHeight="1">
      <c r="A871" s="1"/>
      <c r="B871" s="126"/>
      <c r="C871" s="94"/>
      <c r="D871" s="1"/>
      <c r="E871" s="125"/>
      <c r="F871" s="125"/>
      <c r="G871" s="125"/>
      <c r="H871" s="125"/>
      <c r="I871" s="125"/>
      <c r="J871" s="125"/>
      <c r="K871" s="125"/>
      <c r="L871" s="125"/>
      <c r="M871" s="125"/>
      <c r="N871" s="125"/>
      <c r="O871" s="125"/>
      <c r="P871" s="125"/>
      <c r="Q871" s="125"/>
      <c r="R871" s="125"/>
      <c r="S871" s="125"/>
      <c r="T871" s="125"/>
      <c r="U871" s="125"/>
      <c r="V871" s="125"/>
      <c r="W871" s="125"/>
      <c r="X871" s="125"/>
      <c r="Y871" s="125"/>
      <c r="Z871" s="125"/>
      <c r="AA871" s="125"/>
      <c r="AB871" s="125"/>
      <c r="AC871" s="125"/>
      <c r="AD871" s="125"/>
      <c r="AE871" s="125"/>
      <c r="AF871" s="125"/>
      <c r="AG871" s="125"/>
      <c r="AH871" s="125"/>
      <c r="AI871" s="125"/>
      <c r="AJ871" s="1"/>
    </row>
    <row r="872" ht="24.0" customHeight="1">
      <c r="A872" s="1"/>
      <c r="B872" s="126"/>
      <c r="C872" s="94"/>
      <c r="D872" s="1"/>
      <c r="E872" s="125"/>
      <c r="F872" s="125"/>
      <c r="G872" s="125"/>
      <c r="H872" s="125"/>
      <c r="I872" s="125"/>
      <c r="J872" s="125"/>
      <c r="K872" s="125"/>
      <c r="L872" s="125"/>
      <c r="M872" s="125"/>
      <c r="N872" s="125"/>
      <c r="O872" s="125"/>
      <c r="P872" s="125"/>
      <c r="Q872" s="125"/>
      <c r="R872" s="125"/>
      <c r="S872" s="125"/>
      <c r="T872" s="125"/>
      <c r="U872" s="125"/>
      <c r="V872" s="125"/>
      <c r="W872" s="125"/>
      <c r="X872" s="125"/>
      <c r="Y872" s="125"/>
      <c r="Z872" s="125"/>
      <c r="AA872" s="125"/>
      <c r="AB872" s="125"/>
      <c r="AC872" s="125"/>
      <c r="AD872" s="125"/>
      <c r="AE872" s="125"/>
      <c r="AF872" s="125"/>
      <c r="AG872" s="125"/>
      <c r="AH872" s="125"/>
      <c r="AI872" s="125"/>
      <c r="AJ872" s="1"/>
    </row>
    <row r="873" ht="24.0" customHeight="1">
      <c r="A873" s="1"/>
      <c r="B873" s="126"/>
      <c r="C873" s="94"/>
      <c r="D873" s="1"/>
      <c r="E873" s="125"/>
      <c r="F873" s="125"/>
      <c r="G873" s="125"/>
      <c r="H873" s="125"/>
      <c r="I873" s="125"/>
      <c r="J873" s="125"/>
      <c r="K873" s="125"/>
      <c r="L873" s="125"/>
      <c r="M873" s="125"/>
      <c r="N873" s="125"/>
      <c r="O873" s="125"/>
      <c r="P873" s="125"/>
      <c r="Q873" s="125"/>
      <c r="R873" s="125"/>
      <c r="S873" s="125"/>
      <c r="T873" s="125"/>
      <c r="U873" s="125"/>
      <c r="V873" s="125"/>
      <c r="W873" s="125"/>
      <c r="X873" s="125"/>
      <c r="Y873" s="125"/>
      <c r="Z873" s="125"/>
      <c r="AA873" s="125"/>
      <c r="AB873" s="125"/>
      <c r="AC873" s="125"/>
      <c r="AD873" s="125"/>
      <c r="AE873" s="125"/>
      <c r="AF873" s="125"/>
      <c r="AG873" s="125"/>
      <c r="AH873" s="125"/>
      <c r="AI873" s="125"/>
      <c r="AJ873" s="1"/>
    </row>
    <row r="874" ht="24.0" customHeight="1">
      <c r="A874" s="1"/>
      <c r="B874" s="126"/>
      <c r="C874" s="94"/>
      <c r="D874" s="1"/>
      <c r="E874" s="125"/>
      <c r="F874" s="125"/>
      <c r="G874" s="125"/>
      <c r="H874" s="125"/>
      <c r="I874" s="125"/>
      <c r="J874" s="125"/>
      <c r="K874" s="125"/>
      <c r="L874" s="125"/>
      <c r="M874" s="125"/>
      <c r="N874" s="125"/>
      <c r="O874" s="125"/>
      <c r="P874" s="125"/>
      <c r="Q874" s="125"/>
      <c r="R874" s="125"/>
      <c r="S874" s="125"/>
      <c r="T874" s="125"/>
      <c r="U874" s="125"/>
      <c r="V874" s="125"/>
      <c r="W874" s="125"/>
      <c r="X874" s="125"/>
      <c r="Y874" s="125"/>
      <c r="Z874" s="125"/>
      <c r="AA874" s="125"/>
      <c r="AB874" s="125"/>
      <c r="AC874" s="125"/>
      <c r="AD874" s="125"/>
      <c r="AE874" s="125"/>
      <c r="AF874" s="125"/>
      <c r="AG874" s="125"/>
      <c r="AH874" s="125"/>
      <c r="AI874" s="125"/>
      <c r="AJ874" s="1"/>
    </row>
    <row r="875" ht="24.0" customHeight="1">
      <c r="A875" s="1"/>
      <c r="B875" s="126"/>
      <c r="C875" s="94"/>
      <c r="D875" s="1"/>
      <c r="E875" s="125"/>
      <c r="F875" s="125"/>
      <c r="G875" s="125"/>
      <c r="H875" s="125"/>
      <c r="I875" s="125"/>
      <c r="J875" s="125"/>
      <c r="K875" s="125"/>
      <c r="L875" s="125"/>
      <c r="M875" s="125"/>
      <c r="N875" s="125"/>
      <c r="O875" s="125"/>
      <c r="P875" s="125"/>
      <c r="Q875" s="125"/>
      <c r="R875" s="125"/>
      <c r="S875" s="125"/>
      <c r="T875" s="125"/>
      <c r="U875" s="125"/>
      <c r="V875" s="125"/>
      <c r="W875" s="125"/>
      <c r="X875" s="125"/>
      <c r="Y875" s="125"/>
      <c r="Z875" s="125"/>
      <c r="AA875" s="125"/>
      <c r="AB875" s="125"/>
      <c r="AC875" s="125"/>
      <c r="AD875" s="125"/>
      <c r="AE875" s="125"/>
      <c r="AF875" s="125"/>
      <c r="AG875" s="125"/>
      <c r="AH875" s="125"/>
      <c r="AI875" s="125"/>
      <c r="AJ875" s="1"/>
    </row>
    <row r="876" ht="24.0" customHeight="1">
      <c r="A876" s="1"/>
      <c r="B876" s="126"/>
      <c r="C876" s="94"/>
      <c r="D876" s="1"/>
      <c r="E876" s="125"/>
      <c r="F876" s="125"/>
      <c r="G876" s="125"/>
      <c r="H876" s="125"/>
      <c r="I876" s="125"/>
      <c r="J876" s="125"/>
      <c r="K876" s="125"/>
      <c r="L876" s="125"/>
      <c r="M876" s="125"/>
      <c r="N876" s="125"/>
      <c r="O876" s="125"/>
      <c r="P876" s="125"/>
      <c r="Q876" s="125"/>
      <c r="R876" s="125"/>
      <c r="S876" s="125"/>
      <c r="T876" s="125"/>
      <c r="U876" s="125"/>
      <c r="V876" s="125"/>
      <c r="W876" s="125"/>
      <c r="X876" s="125"/>
      <c r="Y876" s="125"/>
      <c r="Z876" s="125"/>
      <c r="AA876" s="125"/>
      <c r="AB876" s="125"/>
      <c r="AC876" s="125"/>
      <c r="AD876" s="125"/>
      <c r="AE876" s="125"/>
      <c r="AF876" s="125"/>
      <c r="AG876" s="125"/>
      <c r="AH876" s="125"/>
      <c r="AI876" s="125"/>
      <c r="AJ876" s="1"/>
    </row>
    <row r="877" ht="24.0" customHeight="1">
      <c r="A877" s="1"/>
      <c r="B877" s="126"/>
      <c r="C877" s="94"/>
      <c r="D877" s="1"/>
      <c r="E877" s="125"/>
      <c r="F877" s="125"/>
      <c r="G877" s="125"/>
      <c r="H877" s="125"/>
      <c r="I877" s="125"/>
      <c r="J877" s="125"/>
      <c r="K877" s="125"/>
      <c r="L877" s="125"/>
      <c r="M877" s="125"/>
      <c r="N877" s="125"/>
      <c r="O877" s="125"/>
      <c r="P877" s="125"/>
      <c r="Q877" s="125"/>
      <c r="R877" s="125"/>
      <c r="S877" s="125"/>
      <c r="T877" s="125"/>
      <c r="U877" s="125"/>
      <c r="V877" s="125"/>
      <c r="W877" s="125"/>
      <c r="X877" s="125"/>
      <c r="Y877" s="125"/>
      <c r="Z877" s="125"/>
      <c r="AA877" s="125"/>
      <c r="AB877" s="125"/>
      <c r="AC877" s="125"/>
      <c r="AD877" s="125"/>
      <c r="AE877" s="125"/>
      <c r="AF877" s="125"/>
      <c r="AG877" s="125"/>
      <c r="AH877" s="125"/>
      <c r="AI877" s="125"/>
      <c r="AJ877" s="1"/>
    </row>
    <row r="878" ht="24.0" customHeight="1">
      <c r="A878" s="1"/>
      <c r="B878" s="126"/>
      <c r="C878" s="94"/>
      <c r="D878" s="1"/>
      <c r="E878" s="125"/>
      <c r="F878" s="125"/>
      <c r="G878" s="125"/>
      <c r="H878" s="125"/>
      <c r="I878" s="125"/>
      <c r="J878" s="125"/>
      <c r="K878" s="125"/>
      <c r="L878" s="125"/>
      <c r="M878" s="125"/>
      <c r="N878" s="125"/>
      <c r="O878" s="125"/>
      <c r="P878" s="125"/>
      <c r="Q878" s="125"/>
      <c r="R878" s="125"/>
      <c r="S878" s="125"/>
      <c r="T878" s="125"/>
      <c r="U878" s="125"/>
      <c r="V878" s="125"/>
      <c r="W878" s="125"/>
      <c r="X878" s="125"/>
      <c r="Y878" s="125"/>
      <c r="Z878" s="125"/>
      <c r="AA878" s="125"/>
      <c r="AB878" s="125"/>
      <c r="AC878" s="125"/>
      <c r="AD878" s="125"/>
      <c r="AE878" s="125"/>
      <c r="AF878" s="125"/>
      <c r="AG878" s="125"/>
      <c r="AH878" s="125"/>
      <c r="AI878" s="125"/>
      <c r="AJ878" s="1"/>
    </row>
    <row r="879" ht="24.0" customHeight="1">
      <c r="A879" s="1"/>
      <c r="B879" s="126"/>
      <c r="C879" s="94"/>
      <c r="D879" s="1"/>
      <c r="E879" s="125"/>
      <c r="F879" s="125"/>
      <c r="G879" s="125"/>
      <c r="H879" s="125"/>
      <c r="I879" s="125"/>
      <c r="J879" s="125"/>
      <c r="K879" s="125"/>
      <c r="L879" s="125"/>
      <c r="M879" s="125"/>
      <c r="N879" s="125"/>
      <c r="O879" s="125"/>
      <c r="P879" s="125"/>
      <c r="Q879" s="125"/>
      <c r="R879" s="125"/>
      <c r="S879" s="125"/>
      <c r="T879" s="125"/>
      <c r="U879" s="125"/>
      <c r="V879" s="125"/>
      <c r="W879" s="125"/>
      <c r="X879" s="125"/>
      <c r="Y879" s="125"/>
      <c r="Z879" s="125"/>
      <c r="AA879" s="125"/>
      <c r="AB879" s="125"/>
      <c r="AC879" s="125"/>
      <c r="AD879" s="125"/>
      <c r="AE879" s="125"/>
      <c r="AF879" s="125"/>
      <c r="AG879" s="125"/>
      <c r="AH879" s="125"/>
      <c r="AI879" s="125"/>
      <c r="AJ879" s="1"/>
    </row>
    <row r="880" ht="24.0" customHeight="1">
      <c r="A880" s="1"/>
      <c r="B880" s="126"/>
      <c r="C880" s="94"/>
      <c r="D880" s="1"/>
      <c r="E880" s="125"/>
      <c r="F880" s="125"/>
      <c r="G880" s="125"/>
      <c r="H880" s="125"/>
      <c r="I880" s="125"/>
      <c r="J880" s="125"/>
      <c r="K880" s="125"/>
      <c r="L880" s="125"/>
      <c r="M880" s="125"/>
      <c r="N880" s="125"/>
      <c r="O880" s="125"/>
      <c r="P880" s="125"/>
      <c r="Q880" s="125"/>
      <c r="R880" s="125"/>
      <c r="S880" s="125"/>
      <c r="T880" s="125"/>
      <c r="U880" s="125"/>
      <c r="V880" s="125"/>
      <c r="W880" s="125"/>
      <c r="X880" s="125"/>
      <c r="Y880" s="125"/>
      <c r="Z880" s="125"/>
      <c r="AA880" s="125"/>
      <c r="AB880" s="125"/>
      <c r="AC880" s="125"/>
      <c r="AD880" s="125"/>
      <c r="AE880" s="125"/>
      <c r="AF880" s="125"/>
      <c r="AG880" s="125"/>
      <c r="AH880" s="125"/>
      <c r="AI880" s="125"/>
      <c r="AJ880" s="1"/>
    </row>
    <row r="881" ht="24.0" customHeight="1">
      <c r="A881" s="1"/>
      <c r="B881" s="126"/>
      <c r="C881" s="94"/>
      <c r="D881" s="1"/>
      <c r="E881" s="125"/>
      <c r="F881" s="125"/>
      <c r="G881" s="125"/>
      <c r="H881" s="125"/>
      <c r="I881" s="125"/>
      <c r="J881" s="125"/>
      <c r="K881" s="125"/>
      <c r="L881" s="125"/>
      <c r="M881" s="125"/>
      <c r="N881" s="125"/>
      <c r="O881" s="125"/>
      <c r="P881" s="125"/>
      <c r="Q881" s="125"/>
      <c r="R881" s="125"/>
      <c r="S881" s="125"/>
      <c r="T881" s="125"/>
      <c r="U881" s="125"/>
      <c r="V881" s="125"/>
      <c r="W881" s="125"/>
      <c r="X881" s="125"/>
      <c r="Y881" s="125"/>
      <c r="Z881" s="125"/>
      <c r="AA881" s="125"/>
      <c r="AB881" s="125"/>
      <c r="AC881" s="125"/>
      <c r="AD881" s="125"/>
      <c r="AE881" s="125"/>
      <c r="AF881" s="125"/>
      <c r="AG881" s="125"/>
      <c r="AH881" s="125"/>
      <c r="AI881" s="125"/>
      <c r="AJ881" s="1"/>
    </row>
    <row r="882" ht="24.0" customHeight="1">
      <c r="A882" s="1"/>
      <c r="B882" s="126"/>
      <c r="C882" s="94"/>
      <c r="D882" s="1"/>
      <c r="E882" s="125"/>
      <c r="F882" s="125"/>
      <c r="G882" s="125"/>
      <c r="H882" s="125"/>
      <c r="I882" s="125"/>
      <c r="J882" s="125"/>
      <c r="K882" s="125"/>
      <c r="L882" s="125"/>
      <c r="M882" s="125"/>
      <c r="N882" s="125"/>
      <c r="O882" s="125"/>
      <c r="P882" s="125"/>
      <c r="Q882" s="125"/>
      <c r="R882" s="125"/>
      <c r="S882" s="125"/>
      <c r="T882" s="125"/>
      <c r="U882" s="125"/>
      <c r="V882" s="125"/>
      <c r="W882" s="125"/>
      <c r="X882" s="125"/>
      <c r="Y882" s="125"/>
      <c r="Z882" s="125"/>
      <c r="AA882" s="125"/>
      <c r="AB882" s="125"/>
      <c r="AC882" s="125"/>
      <c r="AD882" s="125"/>
      <c r="AE882" s="125"/>
      <c r="AF882" s="125"/>
      <c r="AG882" s="125"/>
      <c r="AH882" s="125"/>
      <c r="AI882" s="125"/>
      <c r="AJ882" s="1"/>
    </row>
    <row r="883" ht="24.0" customHeight="1">
      <c r="A883" s="1"/>
      <c r="B883" s="126"/>
      <c r="C883" s="94"/>
      <c r="D883" s="1"/>
      <c r="E883" s="125"/>
      <c r="F883" s="125"/>
      <c r="G883" s="125"/>
      <c r="H883" s="125"/>
      <c r="I883" s="125"/>
      <c r="J883" s="125"/>
      <c r="K883" s="125"/>
      <c r="L883" s="125"/>
      <c r="M883" s="125"/>
      <c r="N883" s="125"/>
      <c r="O883" s="125"/>
      <c r="P883" s="125"/>
      <c r="Q883" s="125"/>
      <c r="R883" s="125"/>
      <c r="S883" s="125"/>
      <c r="T883" s="125"/>
      <c r="U883" s="125"/>
      <c r="V883" s="125"/>
      <c r="W883" s="125"/>
      <c r="X883" s="125"/>
      <c r="Y883" s="125"/>
      <c r="Z883" s="125"/>
      <c r="AA883" s="125"/>
      <c r="AB883" s="125"/>
      <c r="AC883" s="125"/>
      <c r="AD883" s="125"/>
      <c r="AE883" s="125"/>
      <c r="AF883" s="125"/>
      <c r="AG883" s="125"/>
      <c r="AH883" s="125"/>
      <c r="AI883" s="125"/>
      <c r="AJ883" s="1"/>
    </row>
    <row r="884" ht="24.0" customHeight="1">
      <c r="A884" s="1"/>
      <c r="B884" s="126"/>
      <c r="C884" s="94"/>
      <c r="D884" s="1"/>
      <c r="E884" s="125"/>
      <c r="F884" s="125"/>
      <c r="G884" s="125"/>
      <c r="H884" s="125"/>
      <c r="I884" s="125"/>
      <c r="J884" s="125"/>
      <c r="K884" s="125"/>
      <c r="L884" s="125"/>
      <c r="M884" s="125"/>
      <c r="N884" s="125"/>
      <c r="O884" s="125"/>
      <c r="P884" s="125"/>
      <c r="Q884" s="125"/>
      <c r="R884" s="125"/>
      <c r="S884" s="125"/>
      <c r="T884" s="125"/>
      <c r="U884" s="125"/>
      <c r="V884" s="125"/>
      <c r="W884" s="125"/>
      <c r="X884" s="125"/>
      <c r="Y884" s="125"/>
      <c r="Z884" s="125"/>
      <c r="AA884" s="125"/>
      <c r="AB884" s="125"/>
      <c r="AC884" s="125"/>
      <c r="AD884" s="125"/>
      <c r="AE884" s="125"/>
      <c r="AF884" s="125"/>
      <c r="AG884" s="125"/>
      <c r="AH884" s="125"/>
      <c r="AI884" s="125"/>
      <c r="AJ884" s="1"/>
    </row>
    <row r="885" ht="24.0" customHeight="1">
      <c r="A885" s="1"/>
      <c r="B885" s="126"/>
      <c r="C885" s="94"/>
      <c r="D885" s="1"/>
      <c r="E885" s="125"/>
      <c r="F885" s="125"/>
      <c r="G885" s="125"/>
      <c r="H885" s="125"/>
      <c r="I885" s="125"/>
      <c r="J885" s="125"/>
      <c r="K885" s="125"/>
      <c r="L885" s="125"/>
      <c r="M885" s="125"/>
      <c r="N885" s="125"/>
      <c r="O885" s="125"/>
      <c r="P885" s="125"/>
      <c r="Q885" s="125"/>
      <c r="R885" s="125"/>
      <c r="S885" s="125"/>
      <c r="T885" s="125"/>
      <c r="U885" s="125"/>
      <c r="V885" s="125"/>
      <c r="W885" s="125"/>
      <c r="X885" s="125"/>
      <c r="Y885" s="125"/>
      <c r="Z885" s="125"/>
      <c r="AA885" s="125"/>
      <c r="AB885" s="125"/>
      <c r="AC885" s="125"/>
      <c r="AD885" s="125"/>
      <c r="AE885" s="125"/>
      <c r="AF885" s="125"/>
      <c r="AG885" s="125"/>
      <c r="AH885" s="125"/>
      <c r="AI885" s="125"/>
      <c r="AJ885" s="1"/>
    </row>
    <row r="886" ht="24.0" customHeight="1">
      <c r="A886" s="1"/>
      <c r="B886" s="126"/>
      <c r="C886" s="94"/>
      <c r="D886" s="1"/>
      <c r="E886" s="125"/>
      <c r="F886" s="125"/>
      <c r="G886" s="125"/>
      <c r="H886" s="125"/>
      <c r="I886" s="125"/>
      <c r="J886" s="125"/>
      <c r="K886" s="125"/>
      <c r="L886" s="125"/>
      <c r="M886" s="125"/>
      <c r="N886" s="125"/>
      <c r="O886" s="125"/>
      <c r="P886" s="125"/>
      <c r="Q886" s="125"/>
      <c r="R886" s="125"/>
      <c r="S886" s="125"/>
      <c r="T886" s="125"/>
      <c r="U886" s="125"/>
      <c r="V886" s="125"/>
      <c r="W886" s="125"/>
      <c r="X886" s="125"/>
      <c r="Y886" s="125"/>
      <c r="Z886" s="125"/>
      <c r="AA886" s="125"/>
      <c r="AB886" s="125"/>
      <c r="AC886" s="125"/>
      <c r="AD886" s="125"/>
      <c r="AE886" s="125"/>
      <c r="AF886" s="125"/>
      <c r="AG886" s="125"/>
      <c r="AH886" s="125"/>
      <c r="AI886" s="125"/>
      <c r="AJ886" s="1"/>
    </row>
    <row r="887" ht="24.0" customHeight="1">
      <c r="A887" s="1"/>
      <c r="B887" s="126"/>
      <c r="C887" s="94"/>
      <c r="D887" s="1"/>
      <c r="E887" s="125"/>
      <c r="F887" s="125"/>
      <c r="G887" s="125"/>
      <c r="H887" s="125"/>
      <c r="I887" s="125"/>
      <c r="J887" s="125"/>
      <c r="K887" s="125"/>
      <c r="L887" s="125"/>
      <c r="M887" s="125"/>
      <c r="N887" s="125"/>
      <c r="O887" s="125"/>
      <c r="P887" s="125"/>
      <c r="Q887" s="125"/>
      <c r="R887" s="125"/>
      <c r="S887" s="125"/>
      <c r="T887" s="125"/>
      <c r="U887" s="125"/>
      <c r="V887" s="125"/>
      <c r="W887" s="125"/>
      <c r="X887" s="125"/>
      <c r="Y887" s="125"/>
      <c r="Z887" s="125"/>
      <c r="AA887" s="125"/>
      <c r="AB887" s="125"/>
      <c r="AC887" s="125"/>
      <c r="AD887" s="125"/>
      <c r="AE887" s="125"/>
      <c r="AF887" s="125"/>
      <c r="AG887" s="125"/>
      <c r="AH887" s="125"/>
      <c r="AI887" s="125"/>
      <c r="AJ887" s="1"/>
    </row>
    <row r="888" ht="24.0" customHeight="1">
      <c r="A888" s="1"/>
      <c r="B888" s="126"/>
      <c r="C888" s="94"/>
      <c r="D888" s="1"/>
      <c r="E888" s="125"/>
      <c r="F888" s="125"/>
      <c r="G888" s="125"/>
      <c r="H888" s="125"/>
      <c r="I888" s="125"/>
      <c r="J888" s="125"/>
      <c r="K888" s="125"/>
      <c r="L888" s="125"/>
      <c r="M888" s="125"/>
      <c r="N888" s="125"/>
      <c r="O888" s="125"/>
      <c r="P888" s="125"/>
      <c r="Q888" s="125"/>
      <c r="R888" s="125"/>
      <c r="S888" s="125"/>
      <c r="T888" s="125"/>
      <c r="U888" s="125"/>
      <c r="V888" s="125"/>
      <c r="W888" s="125"/>
      <c r="X888" s="125"/>
      <c r="Y888" s="125"/>
      <c r="Z888" s="125"/>
      <c r="AA888" s="125"/>
      <c r="AB888" s="125"/>
      <c r="AC888" s="125"/>
      <c r="AD888" s="125"/>
      <c r="AE888" s="125"/>
      <c r="AF888" s="125"/>
      <c r="AG888" s="125"/>
      <c r="AH888" s="125"/>
      <c r="AI888" s="125"/>
      <c r="AJ888" s="1"/>
    </row>
    <row r="889" ht="24.0" customHeight="1">
      <c r="A889" s="1"/>
      <c r="B889" s="126"/>
      <c r="C889" s="94"/>
      <c r="D889" s="1"/>
      <c r="E889" s="125"/>
      <c r="F889" s="125"/>
      <c r="G889" s="125"/>
      <c r="H889" s="125"/>
      <c r="I889" s="125"/>
      <c r="J889" s="125"/>
      <c r="K889" s="125"/>
      <c r="L889" s="125"/>
      <c r="M889" s="125"/>
      <c r="N889" s="125"/>
      <c r="O889" s="125"/>
      <c r="P889" s="125"/>
      <c r="Q889" s="125"/>
      <c r="R889" s="125"/>
      <c r="S889" s="125"/>
      <c r="T889" s="125"/>
      <c r="U889" s="125"/>
      <c r="V889" s="125"/>
      <c r="W889" s="125"/>
      <c r="X889" s="125"/>
      <c r="Y889" s="125"/>
      <c r="Z889" s="125"/>
      <c r="AA889" s="125"/>
      <c r="AB889" s="125"/>
      <c r="AC889" s="125"/>
      <c r="AD889" s="125"/>
      <c r="AE889" s="125"/>
      <c r="AF889" s="125"/>
      <c r="AG889" s="125"/>
      <c r="AH889" s="125"/>
      <c r="AI889" s="125"/>
      <c r="AJ889" s="1"/>
    </row>
    <row r="890" ht="24.0" customHeight="1">
      <c r="A890" s="1"/>
      <c r="B890" s="126"/>
      <c r="C890" s="94"/>
      <c r="D890" s="1"/>
      <c r="E890" s="125"/>
      <c r="F890" s="125"/>
      <c r="G890" s="125"/>
      <c r="H890" s="125"/>
      <c r="I890" s="125"/>
      <c r="J890" s="125"/>
      <c r="K890" s="125"/>
      <c r="L890" s="125"/>
      <c r="M890" s="125"/>
      <c r="N890" s="125"/>
      <c r="O890" s="125"/>
      <c r="P890" s="125"/>
      <c r="Q890" s="125"/>
      <c r="R890" s="125"/>
      <c r="S890" s="125"/>
      <c r="T890" s="125"/>
      <c r="U890" s="125"/>
      <c r="V890" s="125"/>
      <c r="W890" s="125"/>
      <c r="X890" s="125"/>
      <c r="Y890" s="125"/>
      <c r="Z890" s="125"/>
      <c r="AA890" s="125"/>
      <c r="AB890" s="125"/>
      <c r="AC890" s="125"/>
      <c r="AD890" s="125"/>
      <c r="AE890" s="125"/>
      <c r="AF890" s="125"/>
      <c r="AG890" s="125"/>
      <c r="AH890" s="125"/>
      <c r="AI890" s="125"/>
      <c r="AJ890" s="1"/>
    </row>
    <row r="891" ht="24.0" customHeight="1">
      <c r="A891" s="1"/>
      <c r="B891" s="126"/>
      <c r="C891" s="94"/>
      <c r="D891" s="1"/>
      <c r="E891" s="125"/>
      <c r="F891" s="125"/>
      <c r="G891" s="125"/>
      <c r="H891" s="125"/>
      <c r="I891" s="125"/>
      <c r="J891" s="125"/>
      <c r="K891" s="125"/>
      <c r="L891" s="125"/>
      <c r="M891" s="125"/>
      <c r="N891" s="125"/>
      <c r="O891" s="125"/>
      <c r="P891" s="125"/>
      <c r="Q891" s="125"/>
      <c r="R891" s="125"/>
      <c r="S891" s="125"/>
      <c r="T891" s="125"/>
      <c r="U891" s="125"/>
      <c r="V891" s="125"/>
      <c r="W891" s="125"/>
      <c r="X891" s="125"/>
      <c r="Y891" s="125"/>
      <c r="Z891" s="125"/>
      <c r="AA891" s="125"/>
      <c r="AB891" s="125"/>
      <c r="AC891" s="125"/>
      <c r="AD891" s="125"/>
      <c r="AE891" s="125"/>
      <c r="AF891" s="125"/>
      <c r="AG891" s="125"/>
      <c r="AH891" s="125"/>
      <c r="AI891" s="125"/>
      <c r="AJ891" s="1"/>
    </row>
    <row r="892" ht="24.0" customHeight="1">
      <c r="A892" s="1"/>
      <c r="B892" s="126"/>
      <c r="C892" s="94"/>
      <c r="D892" s="1"/>
      <c r="E892" s="125"/>
      <c r="F892" s="125"/>
      <c r="G892" s="125"/>
      <c r="H892" s="125"/>
      <c r="I892" s="125"/>
      <c r="J892" s="125"/>
      <c r="K892" s="125"/>
      <c r="L892" s="125"/>
      <c r="M892" s="125"/>
      <c r="N892" s="125"/>
      <c r="O892" s="125"/>
      <c r="P892" s="125"/>
      <c r="Q892" s="125"/>
      <c r="R892" s="125"/>
      <c r="S892" s="125"/>
      <c r="T892" s="125"/>
      <c r="U892" s="125"/>
      <c r="V892" s="125"/>
      <c r="W892" s="125"/>
      <c r="X892" s="125"/>
      <c r="Y892" s="125"/>
      <c r="Z892" s="125"/>
      <c r="AA892" s="125"/>
      <c r="AB892" s="125"/>
      <c r="AC892" s="125"/>
      <c r="AD892" s="125"/>
      <c r="AE892" s="125"/>
      <c r="AF892" s="125"/>
      <c r="AG892" s="125"/>
      <c r="AH892" s="125"/>
      <c r="AI892" s="125"/>
      <c r="AJ892" s="1"/>
    </row>
    <row r="893" ht="24.0" customHeight="1">
      <c r="A893" s="1"/>
      <c r="B893" s="126"/>
      <c r="C893" s="94"/>
      <c r="D893" s="1"/>
      <c r="E893" s="125"/>
      <c r="F893" s="125"/>
      <c r="G893" s="125"/>
      <c r="H893" s="125"/>
      <c r="I893" s="125"/>
      <c r="J893" s="125"/>
      <c r="K893" s="125"/>
      <c r="L893" s="125"/>
      <c r="M893" s="125"/>
      <c r="N893" s="125"/>
      <c r="O893" s="125"/>
      <c r="P893" s="125"/>
      <c r="Q893" s="125"/>
      <c r="R893" s="125"/>
      <c r="S893" s="125"/>
      <c r="T893" s="125"/>
      <c r="U893" s="125"/>
      <c r="V893" s="125"/>
      <c r="W893" s="125"/>
      <c r="X893" s="125"/>
      <c r="Y893" s="125"/>
      <c r="Z893" s="125"/>
      <c r="AA893" s="125"/>
      <c r="AB893" s="125"/>
      <c r="AC893" s="125"/>
      <c r="AD893" s="125"/>
      <c r="AE893" s="125"/>
      <c r="AF893" s="125"/>
      <c r="AG893" s="125"/>
      <c r="AH893" s="125"/>
      <c r="AI893" s="125"/>
      <c r="AJ893" s="1"/>
    </row>
    <row r="894" ht="24.0" customHeight="1">
      <c r="A894" s="1"/>
      <c r="B894" s="126"/>
      <c r="C894" s="94"/>
      <c r="D894" s="1"/>
      <c r="E894" s="125"/>
      <c r="F894" s="125"/>
      <c r="G894" s="125"/>
      <c r="H894" s="125"/>
      <c r="I894" s="125"/>
      <c r="J894" s="125"/>
      <c r="K894" s="125"/>
      <c r="L894" s="125"/>
      <c r="M894" s="125"/>
      <c r="N894" s="125"/>
      <c r="O894" s="125"/>
      <c r="P894" s="125"/>
      <c r="Q894" s="125"/>
      <c r="R894" s="125"/>
      <c r="S894" s="125"/>
      <c r="T894" s="125"/>
      <c r="U894" s="125"/>
      <c r="V894" s="125"/>
      <c r="W894" s="125"/>
      <c r="X894" s="125"/>
      <c r="Y894" s="125"/>
      <c r="Z894" s="125"/>
      <c r="AA894" s="125"/>
      <c r="AB894" s="125"/>
      <c r="AC894" s="125"/>
      <c r="AD894" s="125"/>
      <c r="AE894" s="125"/>
      <c r="AF894" s="125"/>
      <c r="AG894" s="125"/>
      <c r="AH894" s="125"/>
      <c r="AI894" s="125"/>
      <c r="AJ894" s="1"/>
    </row>
    <row r="895" ht="24.0" customHeight="1">
      <c r="A895" s="1"/>
      <c r="B895" s="126"/>
      <c r="C895" s="94"/>
      <c r="D895" s="1"/>
      <c r="E895" s="125"/>
      <c r="F895" s="125"/>
      <c r="G895" s="125"/>
      <c r="H895" s="125"/>
      <c r="I895" s="125"/>
      <c r="J895" s="125"/>
      <c r="K895" s="125"/>
      <c r="L895" s="125"/>
      <c r="M895" s="125"/>
      <c r="N895" s="125"/>
      <c r="O895" s="125"/>
      <c r="P895" s="125"/>
      <c r="Q895" s="125"/>
      <c r="R895" s="125"/>
      <c r="S895" s="125"/>
      <c r="T895" s="125"/>
      <c r="U895" s="125"/>
      <c r="V895" s="125"/>
      <c r="W895" s="125"/>
      <c r="X895" s="125"/>
      <c r="Y895" s="125"/>
      <c r="Z895" s="125"/>
      <c r="AA895" s="125"/>
      <c r="AB895" s="125"/>
      <c r="AC895" s="125"/>
      <c r="AD895" s="125"/>
      <c r="AE895" s="125"/>
      <c r="AF895" s="125"/>
      <c r="AG895" s="125"/>
      <c r="AH895" s="125"/>
      <c r="AI895" s="125"/>
      <c r="AJ895" s="1"/>
    </row>
    <row r="896" ht="24.0" customHeight="1">
      <c r="A896" s="1"/>
      <c r="B896" s="126"/>
      <c r="C896" s="94"/>
      <c r="D896" s="1"/>
      <c r="E896" s="125"/>
      <c r="F896" s="125"/>
      <c r="G896" s="125"/>
      <c r="H896" s="125"/>
      <c r="I896" s="125"/>
      <c r="J896" s="125"/>
      <c r="K896" s="125"/>
      <c r="L896" s="125"/>
      <c r="M896" s="125"/>
      <c r="N896" s="125"/>
      <c r="O896" s="125"/>
      <c r="P896" s="125"/>
      <c r="Q896" s="125"/>
      <c r="R896" s="125"/>
      <c r="S896" s="125"/>
      <c r="T896" s="125"/>
      <c r="U896" s="125"/>
      <c r="V896" s="125"/>
      <c r="W896" s="125"/>
      <c r="X896" s="125"/>
      <c r="Y896" s="125"/>
      <c r="Z896" s="125"/>
      <c r="AA896" s="125"/>
      <c r="AB896" s="125"/>
      <c r="AC896" s="125"/>
      <c r="AD896" s="125"/>
      <c r="AE896" s="125"/>
      <c r="AF896" s="125"/>
      <c r="AG896" s="125"/>
      <c r="AH896" s="125"/>
      <c r="AI896" s="125"/>
      <c r="AJ896" s="1"/>
    </row>
    <row r="897" ht="24.0" customHeight="1">
      <c r="A897" s="1"/>
      <c r="B897" s="126"/>
      <c r="C897" s="94"/>
      <c r="D897" s="1"/>
      <c r="E897" s="125"/>
      <c r="F897" s="125"/>
      <c r="G897" s="125"/>
      <c r="H897" s="125"/>
      <c r="I897" s="125"/>
      <c r="J897" s="125"/>
      <c r="K897" s="125"/>
      <c r="L897" s="125"/>
      <c r="M897" s="125"/>
      <c r="N897" s="125"/>
      <c r="O897" s="125"/>
      <c r="P897" s="125"/>
      <c r="Q897" s="125"/>
      <c r="R897" s="125"/>
      <c r="S897" s="125"/>
      <c r="T897" s="125"/>
      <c r="U897" s="125"/>
      <c r="V897" s="125"/>
      <c r="W897" s="125"/>
      <c r="X897" s="125"/>
      <c r="Y897" s="125"/>
      <c r="Z897" s="125"/>
      <c r="AA897" s="125"/>
      <c r="AB897" s="125"/>
      <c r="AC897" s="125"/>
      <c r="AD897" s="125"/>
      <c r="AE897" s="125"/>
      <c r="AF897" s="125"/>
      <c r="AG897" s="125"/>
      <c r="AH897" s="125"/>
      <c r="AI897" s="125"/>
      <c r="AJ897" s="1"/>
    </row>
    <row r="898" ht="24.0" customHeight="1">
      <c r="A898" s="1"/>
      <c r="B898" s="126"/>
      <c r="C898" s="94"/>
      <c r="D898" s="1"/>
      <c r="E898" s="125"/>
      <c r="F898" s="125"/>
      <c r="G898" s="125"/>
      <c r="H898" s="125"/>
      <c r="I898" s="125"/>
      <c r="J898" s="125"/>
      <c r="K898" s="125"/>
      <c r="L898" s="125"/>
      <c r="M898" s="125"/>
      <c r="N898" s="125"/>
      <c r="O898" s="125"/>
      <c r="P898" s="125"/>
      <c r="Q898" s="125"/>
      <c r="R898" s="125"/>
      <c r="S898" s="125"/>
      <c r="T898" s="125"/>
      <c r="U898" s="125"/>
      <c r="V898" s="125"/>
      <c r="W898" s="125"/>
      <c r="X898" s="125"/>
      <c r="Y898" s="125"/>
      <c r="Z898" s="125"/>
      <c r="AA898" s="125"/>
      <c r="AB898" s="125"/>
      <c r="AC898" s="125"/>
      <c r="AD898" s="125"/>
      <c r="AE898" s="125"/>
      <c r="AF898" s="125"/>
      <c r="AG898" s="125"/>
      <c r="AH898" s="125"/>
      <c r="AI898" s="125"/>
      <c r="AJ898" s="1"/>
    </row>
    <row r="899" ht="24.0" customHeight="1">
      <c r="A899" s="1"/>
      <c r="B899" s="126"/>
      <c r="C899" s="94"/>
      <c r="D899" s="1"/>
      <c r="E899" s="125"/>
      <c r="F899" s="125"/>
      <c r="G899" s="125"/>
      <c r="H899" s="125"/>
      <c r="I899" s="125"/>
      <c r="J899" s="125"/>
      <c r="K899" s="125"/>
      <c r="L899" s="125"/>
      <c r="M899" s="125"/>
      <c r="N899" s="125"/>
      <c r="O899" s="125"/>
      <c r="P899" s="125"/>
      <c r="Q899" s="125"/>
      <c r="R899" s="125"/>
      <c r="S899" s="125"/>
      <c r="T899" s="125"/>
      <c r="U899" s="125"/>
      <c r="V899" s="125"/>
      <c r="W899" s="125"/>
      <c r="X899" s="125"/>
      <c r="Y899" s="125"/>
      <c r="Z899" s="125"/>
      <c r="AA899" s="125"/>
      <c r="AB899" s="125"/>
      <c r="AC899" s="125"/>
      <c r="AD899" s="125"/>
      <c r="AE899" s="125"/>
      <c r="AF899" s="125"/>
      <c r="AG899" s="125"/>
      <c r="AH899" s="125"/>
      <c r="AI899" s="125"/>
      <c r="AJ899" s="1"/>
    </row>
    <row r="900" ht="24.0" customHeight="1">
      <c r="A900" s="1"/>
      <c r="B900" s="126"/>
      <c r="C900" s="94"/>
      <c r="D900" s="1"/>
      <c r="E900" s="125"/>
      <c r="F900" s="125"/>
      <c r="G900" s="125"/>
      <c r="H900" s="125"/>
      <c r="I900" s="125"/>
      <c r="J900" s="125"/>
      <c r="K900" s="125"/>
      <c r="L900" s="125"/>
      <c r="M900" s="125"/>
      <c r="N900" s="125"/>
      <c r="O900" s="125"/>
      <c r="P900" s="125"/>
      <c r="Q900" s="125"/>
      <c r="R900" s="125"/>
      <c r="S900" s="125"/>
      <c r="T900" s="125"/>
      <c r="U900" s="125"/>
      <c r="V900" s="125"/>
      <c r="W900" s="125"/>
      <c r="X900" s="125"/>
      <c r="Y900" s="125"/>
      <c r="Z900" s="125"/>
      <c r="AA900" s="125"/>
      <c r="AB900" s="125"/>
      <c r="AC900" s="125"/>
      <c r="AD900" s="125"/>
      <c r="AE900" s="125"/>
      <c r="AF900" s="125"/>
      <c r="AG900" s="125"/>
      <c r="AH900" s="125"/>
      <c r="AI900" s="125"/>
      <c r="AJ900" s="1"/>
    </row>
    <row r="901" ht="24.0" customHeight="1">
      <c r="A901" s="1"/>
      <c r="B901" s="126"/>
      <c r="C901" s="94"/>
      <c r="D901" s="1"/>
      <c r="E901" s="125"/>
      <c r="F901" s="125"/>
      <c r="G901" s="125"/>
      <c r="H901" s="125"/>
      <c r="I901" s="125"/>
      <c r="J901" s="125"/>
      <c r="K901" s="125"/>
      <c r="L901" s="125"/>
      <c r="M901" s="125"/>
      <c r="N901" s="125"/>
      <c r="O901" s="125"/>
      <c r="P901" s="125"/>
      <c r="Q901" s="125"/>
      <c r="R901" s="125"/>
      <c r="S901" s="125"/>
      <c r="T901" s="125"/>
      <c r="U901" s="125"/>
      <c r="V901" s="125"/>
      <c r="W901" s="125"/>
      <c r="X901" s="125"/>
      <c r="Y901" s="125"/>
      <c r="Z901" s="125"/>
      <c r="AA901" s="125"/>
      <c r="AB901" s="125"/>
      <c r="AC901" s="125"/>
      <c r="AD901" s="125"/>
      <c r="AE901" s="125"/>
      <c r="AF901" s="125"/>
      <c r="AG901" s="125"/>
      <c r="AH901" s="125"/>
      <c r="AI901" s="125"/>
      <c r="AJ901" s="1"/>
    </row>
    <row r="902" ht="24.0" customHeight="1">
      <c r="A902" s="1"/>
      <c r="B902" s="126"/>
      <c r="C902" s="94"/>
      <c r="D902" s="1"/>
      <c r="E902" s="125"/>
      <c r="F902" s="125"/>
      <c r="G902" s="125"/>
      <c r="H902" s="125"/>
      <c r="I902" s="125"/>
      <c r="J902" s="125"/>
      <c r="K902" s="125"/>
      <c r="L902" s="125"/>
      <c r="M902" s="125"/>
      <c r="N902" s="125"/>
      <c r="O902" s="125"/>
      <c r="P902" s="125"/>
      <c r="Q902" s="125"/>
      <c r="R902" s="125"/>
      <c r="S902" s="125"/>
      <c r="T902" s="125"/>
      <c r="U902" s="125"/>
      <c r="V902" s="125"/>
      <c r="W902" s="125"/>
      <c r="X902" s="125"/>
      <c r="Y902" s="125"/>
      <c r="Z902" s="125"/>
      <c r="AA902" s="125"/>
      <c r="AB902" s="125"/>
      <c r="AC902" s="125"/>
      <c r="AD902" s="125"/>
      <c r="AE902" s="125"/>
      <c r="AF902" s="125"/>
      <c r="AG902" s="125"/>
      <c r="AH902" s="125"/>
      <c r="AI902" s="125"/>
      <c r="AJ902" s="1"/>
    </row>
    <row r="903" ht="24.0" customHeight="1">
      <c r="A903" s="1"/>
      <c r="B903" s="126"/>
      <c r="C903" s="94"/>
      <c r="D903" s="1"/>
      <c r="E903" s="125"/>
      <c r="F903" s="125"/>
      <c r="G903" s="125"/>
      <c r="H903" s="125"/>
      <c r="I903" s="125"/>
      <c r="J903" s="125"/>
      <c r="K903" s="125"/>
      <c r="L903" s="125"/>
      <c r="M903" s="125"/>
      <c r="N903" s="125"/>
      <c r="O903" s="125"/>
      <c r="P903" s="125"/>
      <c r="Q903" s="125"/>
      <c r="R903" s="125"/>
      <c r="S903" s="125"/>
      <c r="T903" s="125"/>
      <c r="U903" s="125"/>
      <c r="V903" s="125"/>
      <c r="W903" s="125"/>
      <c r="X903" s="125"/>
      <c r="Y903" s="125"/>
      <c r="Z903" s="125"/>
      <c r="AA903" s="125"/>
      <c r="AB903" s="125"/>
      <c r="AC903" s="125"/>
      <c r="AD903" s="125"/>
      <c r="AE903" s="125"/>
      <c r="AF903" s="125"/>
      <c r="AG903" s="125"/>
      <c r="AH903" s="125"/>
      <c r="AI903" s="125"/>
      <c r="AJ903" s="1"/>
    </row>
    <row r="904" ht="24.0" customHeight="1">
      <c r="A904" s="1"/>
      <c r="B904" s="126"/>
      <c r="C904" s="94"/>
      <c r="D904" s="1"/>
      <c r="E904" s="125"/>
      <c r="F904" s="125"/>
      <c r="G904" s="125"/>
      <c r="H904" s="125"/>
      <c r="I904" s="125"/>
      <c r="J904" s="125"/>
      <c r="K904" s="125"/>
      <c r="L904" s="125"/>
      <c r="M904" s="125"/>
      <c r="N904" s="125"/>
      <c r="O904" s="125"/>
      <c r="P904" s="125"/>
      <c r="Q904" s="125"/>
      <c r="R904" s="125"/>
      <c r="S904" s="125"/>
      <c r="T904" s="125"/>
      <c r="U904" s="125"/>
      <c r="V904" s="125"/>
      <c r="W904" s="125"/>
      <c r="X904" s="125"/>
      <c r="Y904" s="125"/>
      <c r="Z904" s="125"/>
      <c r="AA904" s="125"/>
      <c r="AB904" s="125"/>
      <c r="AC904" s="125"/>
      <c r="AD904" s="125"/>
      <c r="AE904" s="125"/>
      <c r="AF904" s="125"/>
      <c r="AG904" s="125"/>
      <c r="AH904" s="125"/>
      <c r="AI904" s="125"/>
      <c r="AJ904" s="1"/>
    </row>
    <row r="905" ht="24.0" customHeight="1">
      <c r="A905" s="1"/>
      <c r="B905" s="126"/>
      <c r="C905" s="94"/>
      <c r="D905" s="1"/>
      <c r="E905" s="125"/>
      <c r="F905" s="125"/>
      <c r="G905" s="125"/>
      <c r="H905" s="125"/>
      <c r="I905" s="125"/>
      <c r="J905" s="125"/>
      <c r="K905" s="125"/>
      <c r="L905" s="125"/>
      <c r="M905" s="125"/>
      <c r="N905" s="125"/>
      <c r="O905" s="125"/>
      <c r="P905" s="125"/>
      <c r="Q905" s="125"/>
      <c r="R905" s="125"/>
      <c r="S905" s="125"/>
      <c r="T905" s="125"/>
      <c r="U905" s="125"/>
      <c r="V905" s="125"/>
      <c r="W905" s="125"/>
      <c r="X905" s="125"/>
      <c r="Y905" s="125"/>
      <c r="Z905" s="125"/>
      <c r="AA905" s="125"/>
      <c r="AB905" s="125"/>
      <c r="AC905" s="125"/>
      <c r="AD905" s="125"/>
      <c r="AE905" s="125"/>
      <c r="AF905" s="125"/>
      <c r="AG905" s="125"/>
      <c r="AH905" s="125"/>
      <c r="AI905" s="125"/>
      <c r="AJ905" s="1"/>
    </row>
    <row r="906" ht="24.0" customHeight="1">
      <c r="A906" s="1"/>
      <c r="B906" s="126"/>
      <c r="C906" s="94"/>
      <c r="D906" s="1"/>
      <c r="E906" s="125"/>
      <c r="F906" s="125"/>
      <c r="G906" s="125"/>
      <c r="H906" s="125"/>
      <c r="I906" s="125"/>
      <c r="J906" s="125"/>
      <c r="K906" s="125"/>
      <c r="L906" s="125"/>
      <c r="M906" s="125"/>
      <c r="N906" s="125"/>
      <c r="O906" s="125"/>
      <c r="P906" s="125"/>
      <c r="Q906" s="125"/>
      <c r="R906" s="125"/>
      <c r="S906" s="125"/>
      <c r="T906" s="125"/>
      <c r="U906" s="125"/>
      <c r="V906" s="125"/>
      <c r="W906" s="125"/>
      <c r="X906" s="125"/>
      <c r="Y906" s="125"/>
      <c r="Z906" s="125"/>
      <c r="AA906" s="125"/>
      <c r="AB906" s="125"/>
      <c r="AC906" s="125"/>
      <c r="AD906" s="125"/>
      <c r="AE906" s="125"/>
      <c r="AF906" s="125"/>
      <c r="AG906" s="125"/>
      <c r="AH906" s="125"/>
      <c r="AI906" s="125"/>
      <c r="AJ906" s="1"/>
    </row>
    <row r="907" ht="24.0" customHeight="1">
      <c r="A907" s="1"/>
      <c r="B907" s="126"/>
      <c r="C907" s="94"/>
      <c r="D907" s="1"/>
      <c r="E907" s="125"/>
      <c r="F907" s="125"/>
      <c r="G907" s="125"/>
      <c r="H907" s="125"/>
      <c r="I907" s="125"/>
      <c r="J907" s="125"/>
      <c r="K907" s="125"/>
      <c r="L907" s="125"/>
      <c r="M907" s="125"/>
      <c r="N907" s="125"/>
      <c r="O907" s="125"/>
      <c r="P907" s="125"/>
      <c r="Q907" s="125"/>
      <c r="R907" s="125"/>
      <c r="S907" s="125"/>
      <c r="T907" s="125"/>
      <c r="U907" s="125"/>
      <c r="V907" s="125"/>
      <c r="W907" s="125"/>
      <c r="X907" s="125"/>
      <c r="Y907" s="125"/>
      <c r="Z907" s="125"/>
      <c r="AA907" s="125"/>
      <c r="AB907" s="125"/>
      <c r="AC907" s="125"/>
      <c r="AD907" s="125"/>
      <c r="AE907" s="125"/>
      <c r="AF907" s="125"/>
      <c r="AG907" s="125"/>
      <c r="AH907" s="125"/>
      <c r="AI907" s="125"/>
      <c r="AJ907" s="1"/>
    </row>
    <row r="908" ht="24.0" customHeight="1">
      <c r="A908" s="1"/>
      <c r="B908" s="126"/>
      <c r="C908" s="94"/>
      <c r="D908" s="1"/>
      <c r="E908" s="125"/>
      <c r="F908" s="125"/>
      <c r="G908" s="125"/>
      <c r="H908" s="125"/>
      <c r="I908" s="125"/>
      <c r="J908" s="125"/>
      <c r="K908" s="125"/>
      <c r="L908" s="125"/>
      <c r="M908" s="125"/>
      <c r="N908" s="125"/>
      <c r="O908" s="125"/>
      <c r="P908" s="125"/>
      <c r="Q908" s="125"/>
      <c r="R908" s="125"/>
      <c r="S908" s="125"/>
      <c r="T908" s="125"/>
      <c r="U908" s="125"/>
      <c r="V908" s="125"/>
      <c r="W908" s="125"/>
      <c r="X908" s="125"/>
      <c r="Y908" s="125"/>
      <c r="Z908" s="125"/>
      <c r="AA908" s="125"/>
      <c r="AB908" s="125"/>
      <c r="AC908" s="125"/>
      <c r="AD908" s="125"/>
      <c r="AE908" s="125"/>
      <c r="AF908" s="125"/>
      <c r="AG908" s="125"/>
      <c r="AH908" s="125"/>
      <c r="AI908" s="125"/>
      <c r="AJ908" s="1"/>
    </row>
    <row r="909" ht="24.0" customHeight="1">
      <c r="A909" s="1"/>
      <c r="B909" s="126"/>
      <c r="C909" s="94"/>
      <c r="D909" s="1"/>
      <c r="E909" s="125"/>
      <c r="F909" s="125"/>
      <c r="G909" s="125"/>
      <c r="H909" s="125"/>
      <c r="I909" s="125"/>
      <c r="J909" s="125"/>
      <c r="K909" s="125"/>
      <c r="L909" s="125"/>
      <c r="M909" s="125"/>
      <c r="N909" s="125"/>
      <c r="O909" s="125"/>
      <c r="P909" s="125"/>
      <c r="Q909" s="125"/>
      <c r="R909" s="125"/>
      <c r="S909" s="125"/>
      <c r="T909" s="125"/>
      <c r="U909" s="125"/>
      <c r="V909" s="125"/>
      <c r="W909" s="125"/>
      <c r="X909" s="125"/>
      <c r="Y909" s="125"/>
      <c r="Z909" s="125"/>
      <c r="AA909" s="125"/>
      <c r="AB909" s="125"/>
      <c r="AC909" s="125"/>
      <c r="AD909" s="125"/>
      <c r="AE909" s="125"/>
      <c r="AF909" s="125"/>
      <c r="AG909" s="125"/>
      <c r="AH909" s="125"/>
      <c r="AI909" s="125"/>
      <c r="AJ909" s="1"/>
    </row>
    <row r="910" ht="24.0" customHeight="1">
      <c r="A910" s="1"/>
      <c r="B910" s="126"/>
      <c r="C910" s="94"/>
      <c r="D910" s="1"/>
      <c r="E910" s="125"/>
      <c r="F910" s="125"/>
      <c r="G910" s="125"/>
      <c r="H910" s="125"/>
      <c r="I910" s="125"/>
      <c r="J910" s="125"/>
      <c r="K910" s="125"/>
      <c r="L910" s="125"/>
      <c r="M910" s="125"/>
      <c r="N910" s="125"/>
      <c r="O910" s="125"/>
      <c r="P910" s="125"/>
      <c r="Q910" s="125"/>
      <c r="R910" s="125"/>
      <c r="S910" s="125"/>
      <c r="T910" s="125"/>
      <c r="U910" s="125"/>
      <c r="V910" s="125"/>
      <c r="W910" s="125"/>
      <c r="X910" s="125"/>
      <c r="Y910" s="125"/>
      <c r="Z910" s="125"/>
      <c r="AA910" s="125"/>
      <c r="AB910" s="125"/>
      <c r="AC910" s="125"/>
      <c r="AD910" s="125"/>
      <c r="AE910" s="125"/>
      <c r="AF910" s="125"/>
      <c r="AG910" s="125"/>
      <c r="AH910" s="125"/>
      <c r="AI910" s="125"/>
      <c r="AJ910" s="1"/>
    </row>
    <row r="911" ht="24.0" customHeight="1">
      <c r="A911" s="1"/>
      <c r="B911" s="126"/>
      <c r="C911" s="94"/>
      <c r="D911" s="1"/>
      <c r="E911" s="125"/>
      <c r="F911" s="125"/>
      <c r="G911" s="125"/>
      <c r="H911" s="125"/>
      <c r="I911" s="125"/>
      <c r="J911" s="125"/>
      <c r="K911" s="125"/>
      <c r="L911" s="125"/>
      <c r="M911" s="125"/>
      <c r="N911" s="125"/>
      <c r="O911" s="125"/>
      <c r="P911" s="125"/>
      <c r="Q911" s="125"/>
      <c r="R911" s="125"/>
      <c r="S911" s="125"/>
      <c r="T911" s="125"/>
      <c r="U911" s="125"/>
      <c r="V911" s="125"/>
      <c r="W911" s="125"/>
      <c r="X911" s="125"/>
      <c r="Y911" s="125"/>
      <c r="Z911" s="125"/>
      <c r="AA911" s="125"/>
      <c r="AB911" s="125"/>
      <c r="AC911" s="125"/>
      <c r="AD911" s="125"/>
      <c r="AE911" s="125"/>
      <c r="AF911" s="125"/>
      <c r="AG911" s="125"/>
      <c r="AH911" s="125"/>
      <c r="AI911" s="125"/>
      <c r="AJ911" s="1"/>
    </row>
    <row r="912" ht="24.0" customHeight="1">
      <c r="A912" s="1"/>
      <c r="B912" s="126"/>
      <c r="C912" s="94"/>
      <c r="D912" s="1"/>
      <c r="E912" s="125"/>
      <c r="F912" s="125"/>
      <c r="G912" s="125"/>
      <c r="H912" s="125"/>
      <c r="I912" s="125"/>
      <c r="J912" s="125"/>
      <c r="K912" s="125"/>
      <c r="L912" s="125"/>
      <c r="M912" s="125"/>
      <c r="N912" s="125"/>
      <c r="O912" s="125"/>
      <c r="P912" s="125"/>
      <c r="Q912" s="125"/>
      <c r="R912" s="125"/>
      <c r="S912" s="125"/>
      <c r="T912" s="125"/>
      <c r="U912" s="125"/>
      <c r="V912" s="125"/>
      <c r="W912" s="125"/>
      <c r="X912" s="125"/>
      <c r="Y912" s="125"/>
      <c r="Z912" s="125"/>
      <c r="AA912" s="125"/>
      <c r="AB912" s="125"/>
      <c r="AC912" s="125"/>
      <c r="AD912" s="125"/>
      <c r="AE912" s="125"/>
      <c r="AF912" s="125"/>
      <c r="AG912" s="125"/>
      <c r="AH912" s="125"/>
      <c r="AI912" s="125"/>
      <c r="AJ912" s="1"/>
    </row>
    <row r="913" ht="24.0" customHeight="1">
      <c r="A913" s="1"/>
      <c r="B913" s="126"/>
      <c r="C913" s="94"/>
      <c r="D913" s="1"/>
      <c r="E913" s="125"/>
      <c r="F913" s="125"/>
      <c r="G913" s="125"/>
      <c r="H913" s="125"/>
      <c r="I913" s="125"/>
      <c r="J913" s="125"/>
      <c r="K913" s="125"/>
      <c r="L913" s="125"/>
      <c r="M913" s="125"/>
      <c r="N913" s="125"/>
      <c r="O913" s="125"/>
      <c r="P913" s="125"/>
      <c r="Q913" s="125"/>
      <c r="R913" s="125"/>
      <c r="S913" s="125"/>
      <c r="T913" s="125"/>
      <c r="U913" s="125"/>
      <c r="V913" s="125"/>
      <c r="W913" s="125"/>
      <c r="X913" s="125"/>
      <c r="Y913" s="125"/>
      <c r="Z913" s="125"/>
      <c r="AA913" s="125"/>
      <c r="AB913" s="125"/>
      <c r="AC913" s="125"/>
      <c r="AD913" s="125"/>
      <c r="AE913" s="125"/>
      <c r="AF913" s="125"/>
      <c r="AG913" s="125"/>
      <c r="AH913" s="125"/>
      <c r="AI913" s="125"/>
      <c r="AJ913" s="1"/>
    </row>
    <row r="914" ht="24.0" customHeight="1">
      <c r="A914" s="1"/>
      <c r="B914" s="126"/>
      <c r="C914" s="94"/>
      <c r="D914" s="1"/>
      <c r="E914" s="125"/>
      <c r="F914" s="125"/>
      <c r="G914" s="125"/>
      <c r="H914" s="125"/>
      <c r="I914" s="125"/>
      <c r="J914" s="125"/>
      <c r="K914" s="125"/>
      <c r="L914" s="125"/>
      <c r="M914" s="125"/>
      <c r="N914" s="125"/>
      <c r="O914" s="125"/>
      <c r="P914" s="125"/>
      <c r="Q914" s="125"/>
      <c r="R914" s="125"/>
      <c r="S914" s="125"/>
      <c r="T914" s="125"/>
      <c r="U914" s="125"/>
      <c r="V914" s="125"/>
      <c r="W914" s="125"/>
      <c r="X914" s="125"/>
      <c r="Y914" s="125"/>
      <c r="Z914" s="125"/>
      <c r="AA914" s="125"/>
      <c r="AB914" s="125"/>
      <c r="AC914" s="125"/>
      <c r="AD914" s="125"/>
      <c r="AE914" s="125"/>
      <c r="AF914" s="125"/>
      <c r="AG914" s="125"/>
      <c r="AH914" s="125"/>
      <c r="AI914" s="125"/>
      <c r="AJ914" s="1"/>
    </row>
    <row r="915" ht="24.0" customHeight="1">
      <c r="A915" s="1"/>
      <c r="B915" s="126"/>
      <c r="C915" s="94"/>
      <c r="D915" s="1"/>
      <c r="E915" s="125"/>
      <c r="F915" s="125"/>
      <c r="G915" s="125"/>
      <c r="H915" s="125"/>
      <c r="I915" s="125"/>
      <c r="J915" s="125"/>
      <c r="K915" s="125"/>
      <c r="L915" s="125"/>
      <c r="M915" s="125"/>
      <c r="N915" s="125"/>
      <c r="O915" s="125"/>
      <c r="P915" s="125"/>
      <c r="Q915" s="125"/>
      <c r="R915" s="125"/>
      <c r="S915" s="125"/>
      <c r="T915" s="125"/>
      <c r="U915" s="125"/>
      <c r="V915" s="125"/>
      <c r="W915" s="125"/>
      <c r="X915" s="125"/>
      <c r="Y915" s="125"/>
      <c r="Z915" s="125"/>
      <c r="AA915" s="125"/>
      <c r="AB915" s="125"/>
      <c r="AC915" s="125"/>
      <c r="AD915" s="125"/>
      <c r="AE915" s="125"/>
      <c r="AF915" s="125"/>
      <c r="AG915" s="125"/>
      <c r="AH915" s="125"/>
      <c r="AI915" s="125"/>
      <c r="AJ915" s="1"/>
    </row>
    <row r="916" ht="24.0" customHeight="1">
      <c r="A916" s="1"/>
      <c r="B916" s="126"/>
      <c r="C916" s="94"/>
      <c r="D916" s="1"/>
      <c r="E916" s="125"/>
      <c r="F916" s="125"/>
      <c r="G916" s="125"/>
      <c r="H916" s="125"/>
      <c r="I916" s="125"/>
      <c r="J916" s="125"/>
      <c r="K916" s="125"/>
      <c r="L916" s="125"/>
      <c r="M916" s="125"/>
      <c r="N916" s="125"/>
      <c r="O916" s="125"/>
      <c r="P916" s="125"/>
      <c r="Q916" s="125"/>
      <c r="R916" s="125"/>
      <c r="S916" s="125"/>
      <c r="T916" s="125"/>
      <c r="U916" s="125"/>
      <c r="V916" s="125"/>
      <c r="W916" s="125"/>
      <c r="X916" s="125"/>
      <c r="Y916" s="125"/>
      <c r="Z916" s="125"/>
      <c r="AA916" s="125"/>
      <c r="AB916" s="125"/>
      <c r="AC916" s="125"/>
      <c r="AD916" s="125"/>
      <c r="AE916" s="125"/>
      <c r="AF916" s="125"/>
      <c r="AG916" s="125"/>
      <c r="AH916" s="125"/>
      <c r="AI916" s="125"/>
      <c r="AJ916" s="1"/>
    </row>
    <row r="917" ht="24.0" customHeight="1">
      <c r="A917" s="1"/>
      <c r="B917" s="126"/>
      <c r="C917" s="94"/>
      <c r="D917" s="1"/>
      <c r="E917" s="125"/>
      <c r="F917" s="125"/>
      <c r="G917" s="125"/>
      <c r="H917" s="125"/>
      <c r="I917" s="125"/>
      <c r="J917" s="125"/>
      <c r="K917" s="125"/>
      <c r="L917" s="125"/>
      <c r="M917" s="125"/>
      <c r="N917" s="125"/>
      <c r="O917" s="125"/>
      <c r="P917" s="125"/>
      <c r="Q917" s="125"/>
      <c r="R917" s="125"/>
      <c r="S917" s="125"/>
      <c r="T917" s="125"/>
      <c r="U917" s="125"/>
      <c r="V917" s="125"/>
      <c r="W917" s="125"/>
      <c r="X917" s="125"/>
      <c r="Y917" s="125"/>
      <c r="Z917" s="125"/>
      <c r="AA917" s="125"/>
      <c r="AB917" s="125"/>
      <c r="AC917" s="125"/>
      <c r="AD917" s="125"/>
      <c r="AE917" s="125"/>
      <c r="AF917" s="125"/>
      <c r="AG917" s="125"/>
      <c r="AH917" s="125"/>
      <c r="AI917" s="125"/>
      <c r="AJ917" s="1"/>
    </row>
    <row r="918" ht="24.0" customHeight="1">
      <c r="A918" s="1"/>
      <c r="B918" s="126"/>
      <c r="C918" s="94"/>
      <c r="D918" s="1"/>
      <c r="E918" s="125"/>
      <c r="F918" s="125"/>
      <c r="G918" s="125"/>
      <c r="H918" s="125"/>
      <c r="I918" s="125"/>
      <c r="J918" s="125"/>
      <c r="K918" s="125"/>
      <c r="L918" s="125"/>
      <c r="M918" s="125"/>
      <c r="N918" s="125"/>
      <c r="O918" s="125"/>
      <c r="P918" s="125"/>
      <c r="Q918" s="125"/>
      <c r="R918" s="125"/>
      <c r="S918" s="125"/>
      <c r="T918" s="125"/>
      <c r="U918" s="125"/>
      <c r="V918" s="125"/>
      <c r="W918" s="125"/>
      <c r="X918" s="125"/>
      <c r="Y918" s="125"/>
      <c r="Z918" s="125"/>
      <c r="AA918" s="125"/>
      <c r="AB918" s="125"/>
      <c r="AC918" s="125"/>
      <c r="AD918" s="125"/>
      <c r="AE918" s="125"/>
      <c r="AF918" s="125"/>
      <c r="AG918" s="125"/>
      <c r="AH918" s="125"/>
      <c r="AI918" s="125"/>
      <c r="AJ918" s="1"/>
    </row>
    <row r="919" ht="24.0" customHeight="1">
      <c r="A919" s="1"/>
      <c r="B919" s="126"/>
      <c r="C919" s="94"/>
      <c r="D919" s="1"/>
      <c r="E919" s="125"/>
      <c r="F919" s="125"/>
      <c r="G919" s="125"/>
      <c r="H919" s="125"/>
      <c r="I919" s="125"/>
      <c r="J919" s="125"/>
      <c r="K919" s="125"/>
      <c r="L919" s="125"/>
      <c r="M919" s="125"/>
      <c r="N919" s="125"/>
      <c r="O919" s="125"/>
      <c r="P919" s="125"/>
      <c r="Q919" s="125"/>
      <c r="R919" s="125"/>
      <c r="S919" s="125"/>
      <c r="T919" s="125"/>
      <c r="U919" s="125"/>
      <c r="V919" s="125"/>
      <c r="W919" s="125"/>
      <c r="X919" s="125"/>
      <c r="Y919" s="125"/>
      <c r="Z919" s="125"/>
      <c r="AA919" s="125"/>
      <c r="AB919" s="125"/>
      <c r="AC919" s="125"/>
      <c r="AD919" s="125"/>
      <c r="AE919" s="125"/>
      <c r="AF919" s="125"/>
      <c r="AG919" s="125"/>
      <c r="AH919" s="125"/>
      <c r="AI919" s="125"/>
      <c r="AJ919" s="1"/>
    </row>
    <row r="920" ht="24.0" customHeight="1">
      <c r="A920" s="1"/>
      <c r="B920" s="126"/>
      <c r="C920" s="94"/>
      <c r="D920" s="1"/>
      <c r="E920" s="125"/>
      <c r="F920" s="125"/>
      <c r="G920" s="125"/>
      <c r="H920" s="125"/>
      <c r="I920" s="125"/>
      <c r="J920" s="125"/>
      <c r="K920" s="125"/>
      <c r="L920" s="125"/>
      <c r="M920" s="125"/>
      <c r="N920" s="125"/>
      <c r="O920" s="125"/>
      <c r="P920" s="125"/>
      <c r="Q920" s="125"/>
      <c r="R920" s="125"/>
      <c r="S920" s="125"/>
      <c r="T920" s="125"/>
      <c r="U920" s="125"/>
      <c r="V920" s="125"/>
      <c r="W920" s="125"/>
      <c r="X920" s="125"/>
      <c r="Y920" s="125"/>
      <c r="Z920" s="125"/>
      <c r="AA920" s="125"/>
      <c r="AB920" s="125"/>
      <c r="AC920" s="125"/>
      <c r="AD920" s="125"/>
      <c r="AE920" s="125"/>
      <c r="AF920" s="125"/>
      <c r="AG920" s="125"/>
      <c r="AH920" s="125"/>
      <c r="AI920" s="125"/>
      <c r="AJ920" s="1"/>
    </row>
    <row r="921" ht="24.0" customHeight="1">
      <c r="A921" s="1"/>
      <c r="B921" s="126"/>
      <c r="C921" s="94"/>
      <c r="D921" s="1"/>
      <c r="E921" s="125"/>
      <c r="F921" s="125"/>
      <c r="G921" s="125"/>
      <c r="H921" s="125"/>
      <c r="I921" s="125"/>
      <c r="J921" s="125"/>
      <c r="K921" s="125"/>
      <c r="L921" s="125"/>
      <c r="M921" s="125"/>
      <c r="N921" s="125"/>
      <c r="O921" s="125"/>
      <c r="P921" s="125"/>
      <c r="Q921" s="125"/>
      <c r="R921" s="125"/>
      <c r="S921" s="125"/>
      <c r="T921" s="125"/>
      <c r="U921" s="125"/>
      <c r="V921" s="125"/>
      <c r="W921" s="125"/>
      <c r="X921" s="125"/>
      <c r="Y921" s="125"/>
      <c r="Z921" s="125"/>
      <c r="AA921" s="125"/>
      <c r="AB921" s="125"/>
      <c r="AC921" s="125"/>
      <c r="AD921" s="125"/>
      <c r="AE921" s="125"/>
      <c r="AF921" s="125"/>
      <c r="AG921" s="125"/>
      <c r="AH921" s="125"/>
      <c r="AI921" s="125"/>
      <c r="AJ921" s="1"/>
    </row>
    <row r="922" ht="24.0" customHeight="1">
      <c r="A922" s="1"/>
      <c r="B922" s="126"/>
      <c r="C922" s="94"/>
      <c r="D922" s="1"/>
      <c r="E922" s="125"/>
      <c r="F922" s="125"/>
      <c r="G922" s="125"/>
      <c r="H922" s="125"/>
      <c r="I922" s="125"/>
      <c r="J922" s="125"/>
      <c r="K922" s="125"/>
      <c r="L922" s="125"/>
      <c r="M922" s="125"/>
      <c r="N922" s="125"/>
      <c r="O922" s="125"/>
      <c r="P922" s="125"/>
      <c r="Q922" s="125"/>
      <c r="R922" s="125"/>
      <c r="S922" s="125"/>
      <c r="T922" s="125"/>
      <c r="U922" s="125"/>
      <c r="V922" s="125"/>
      <c r="W922" s="125"/>
      <c r="X922" s="125"/>
      <c r="Y922" s="125"/>
      <c r="Z922" s="125"/>
      <c r="AA922" s="125"/>
      <c r="AB922" s="125"/>
      <c r="AC922" s="125"/>
      <c r="AD922" s="125"/>
      <c r="AE922" s="125"/>
      <c r="AF922" s="125"/>
      <c r="AG922" s="125"/>
      <c r="AH922" s="125"/>
      <c r="AI922" s="125"/>
      <c r="AJ922" s="1"/>
    </row>
    <row r="923" ht="24.0" customHeight="1">
      <c r="A923" s="1"/>
      <c r="B923" s="126"/>
      <c r="C923" s="94"/>
      <c r="D923" s="1"/>
      <c r="E923" s="125"/>
      <c r="F923" s="125"/>
      <c r="G923" s="125"/>
      <c r="H923" s="125"/>
      <c r="I923" s="125"/>
      <c r="J923" s="125"/>
      <c r="K923" s="125"/>
      <c r="L923" s="125"/>
      <c r="M923" s="125"/>
      <c r="N923" s="125"/>
      <c r="O923" s="125"/>
      <c r="P923" s="125"/>
      <c r="Q923" s="125"/>
      <c r="R923" s="125"/>
      <c r="S923" s="125"/>
      <c r="T923" s="125"/>
      <c r="U923" s="125"/>
      <c r="V923" s="125"/>
      <c r="W923" s="125"/>
      <c r="X923" s="125"/>
      <c r="Y923" s="125"/>
      <c r="Z923" s="125"/>
      <c r="AA923" s="125"/>
      <c r="AB923" s="125"/>
      <c r="AC923" s="125"/>
      <c r="AD923" s="125"/>
      <c r="AE923" s="125"/>
      <c r="AF923" s="125"/>
      <c r="AG923" s="125"/>
      <c r="AH923" s="125"/>
      <c r="AI923" s="125"/>
      <c r="AJ923" s="1"/>
    </row>
    <row r="924" ht="24.0" customHeight="1">
      <c r="A924" s="1"/>
      <c r="B924" s="126"/>
      <c r="C924" s="94"/>
      <c r="D924" s="1"/>
      <c r="E924" s="125"/>
      <c r="F924" s="125"/>
      <c r="G924" s="125"/>
      <c r="H924" s="125"/>
      <c r="I924" s="125"/>
      <c r="J924" s="125"/>
      <c r="K924" s="125"/>
      <c r="L924" s="125"/>
      <c r="M924" s="125"/>
      <c r="N924" s="125"/>
      <c r="O924" s="125"/>
      <c r="P924" s="125"/>
      <c r="Q924" s="125"/>
      <c r="R924" s="125"/>
      <c r="S924" s="125"/>
      <c r="T924" s="125"/>
      <c r="U924" s="125"/>
      <c r="V924" s="125"/>
      <c r="W924" s="125"/>
      <c r="X924" s="125"/>
      <c r="Y924" s="125"/>
      <c r="Z924" s="125"/>
      <c r="AA924" s="125"/>
      <c r="AB924" s="125"/>
      <c r="AC924" s="125"/>
      <c r="AD924" s="125"/>
      <c r="AE924" s="125"/>
      <c r="AF924" s="125"/>
      <c r="AG924" s="125"/>
      <c r="AH924" s="125"/>
      <c r="AI924" s="125"/>
      <c r="AJ924" s="1"/>
    </row>
    <row r="925" ht="24.0" customHeight="1">
      <c r="A925" s="1"/>
      <c r="B925" s="126"/>
      <c r="C925" s="94"/>
      <c r="D925" s="1"/>
      <c r="E925" s="125"/>
      <c r="F925" s="125"/>
      <c r="G925" s="125"/>
      <c r="H925" s="125"/>
      <c r="I925" s="125"/>
      <c r="J925" s="125"/>
      <c r="K925" s="125"/>
      <c r="L925" s="125"/>
      <c r="M925" s="125"/>
      <c r="N925" s="125"/>
      <c r="O925" s="125"/>
      <c r="P925" s="125"/>
      <c r="Q925" s="125"/>
      <c r="R925" s="125"/>
      <c r="S925" s="125"/>
      <c r="T925" s="125"/>
      <c r="U925" s="125"/>
      <c r="V925" s="125"/>
      <c r="W925" s="125"/>
      <c r="X925" s="125"/>
      <c r="Y925" s="125"/>
      <c r="Z925" s="125"/>
      <c r="AA925" s="125"/>
      <c r="AB925" s="125"/>
      <c r="AC925" s="125"/>
      <c r="AD925" s="125"/>
      <c r="AE925" s="125"/>
      <c r="AF925" s="125"/>
      <c r="AG925" s="125"/>
      <c r="AH925" s="125"/>
      <c r="AI925" s="125"/>
      <c r="AJ925" s="1"/>
    </row>
    <row r="926" ht="24.0" customHeight="1">
      <c r="A926" s="1"/>
      <c r="B926" s="126"/>
      <c r="C926" s="94"/>
      <c r="D926" s="1"/>
      <c r="E926" s="125"/>
      <c r="F926" s="125"/>
      <c r="G926" s="125"/>
      <c r="H926" s="125"/>
      <c r="I926" s="125"/>
      <c r="J926" s="125"/>
      <c r="K926" s="125"/>
      <c r="L926" s="125"/>
      <c r="M926" s="125"/>
      <c r="N926" s="125"/>
      <c r="O926" s="125"/>
      <c r="P926" s="125"/>
      <c r="Q926" s="125"/>
      <c r="R926" s="125"/>
      <c r="S926" s="125"/>
      <c r="T926" s="125"/>
      <c r="U926" s="125"/>
      <c r="V926" s="125"/>
      <c r="W926" s="125"/>
      <c r="X926" s="125"/>
      <c r="Y926" s="125"/>
      <c r="Z926" s="125"/>
      <c r="AA926" s="125"/>
      <c r="AB926" s="125"/>
      <c r="AC926" s="125"/>
      <c r="AD926" s="125"/>
      <c r="AE926" s="125"/>
      <c r="AF926" s="125"/>
      <c r="AG926" s="125"/>
      <c r="AH926" s="125"/>
      <c r="AI926" s="125"/>
      <c r="AJ926" s="1"/>
    </row>
    <row r="927" ht="24.0" customHeight="1">
      <c r="A927" s="1"/>
      <c r="B927" s="126"/>
      <c r="C927" s="94"/>
      <c r="D927" s="1"/>
      <c r="E927" s="125"/>
      <c r="F927" s="125"/>
      <c r="G927" s="125"/>
      <c r="H927" s="125"/>
      <c r="I927" s="125"/>
      <c r="J927" s="125"/>
      <c r="K927" s="125"/>
      <c r="L927" s="125"/>
      <c r="M927" s="125"/>
      <c r="N927" s="125"/>
      <c r="O927" s="125"/>
      <c r="P927" s="125"/>
      <c r="Q927" s="125"/>
      <c r="R927" s="125"/>
      <c r="S927" s="125"/>
      <c r="T927" s="125"/>
      <c r="U927" s="125"/>
      <c r="V927" s="125"/>
      <c r="W927" s="125"/>
      <c r="X927" s="125"/>
      <c r="Y927" s="125"/>
      <c r="Z927" s="125"/>
      <c r="AA927" s="125"/>
      <c r="AB927" s="125"/>
      <c r="AC927" s="125"/>
      <c r="AD927" s="125"/>
      <c r="AE927" s="125"/>
      <c r="AF927" s="125"/>
      <c r="AG927" s="125"/>
      <c r="AH927" s="125"/>
      <c r="AI927" s="125"/>
      <c r="AJ927" s="1"/>
    </row>
    <row r="928" ht="24.0" customHeight="1">
      <c r="A928" s="1"/>
      <c r="B928" s="126"/>
      <c r="C928" s="94"/>
      <c r="D928" s="1"/>
      <c r="E928" s="125"/>
      <c r="F928" s="125"/>
      <c r="G928" s="125"/>
      <c r="H928" s="125"/>
      <c r="I928" s="125"/>
      <c r="J928" s="125"/>
      <c r="K928" s="125"/>
      <c r="L928" s="125"/>
      <c r="M928" s="125"/>
      <c r="N928" s="125"/>
      <c r="O928" s="125"/>
      <c r="P928" s="125"/>
      <c r="Q928" s="125"/>
      <c r="R928" s="125"/>
      <c r="S928" s="125"/>
      <c r="T928" s="125"/>
      <c r="U928" s="125"/>
      <c r="V928" s="125"/>
      <c r="W928" s="125"/>
      <c r="X928" s="125"/>
      <c r="Y928" s="125"/>
      <c r="Z928" s="125"/>
      <c r="AA928" s="125"/>
      <c r="AB928" s="125"/>
      <c r="AC928" s="125"/>
      <c r="AD928" s="125"/>
      <c r="AE928" s="125"/>
      <c r="AF928" s="125"/>
      <c r="AG928" s="125"/>
      <c r="AH928" s="125"/>
      <c r="AI928" s="125"/>
      <c r="AJ928" s="1"/>
    </row>
    <row r="929" ht="24.0" customHeight="1">
      <c r="A929" s="1"/>
      <c r="B929" s="126"/>
      <c r="C929" s="94"/>
      <c r="D929" s="1"/>
      <c r="E929" s="125"/>
      <c r="F929" s="125"/>
      <c r="G929" s="125"/>
      <c r="H929" s="125"/>
      <c r="I929" s="125"/>
      <c r="J929" s="125"/>
      <c r="K929" s="125"/>
      <c r="L929" s="125"/>
      <c r="M929" s="125"/>
      <c r="N929" s="125"/>
      <c r="O929" s="125"/>
      <c r="P929" s="125"/>
      <c r="Q929" s="125"/>
      <c r="R929" s="125"/>
      <c r="S929" s="125"/>
      <c r="T929" s="125"/>
      <c r="U929" s="125"/>
      <c r="V929" s="125"/>
      <c r="W929" s="125"/>
      <c r="X929" s="125"/>
      <c r="Y929" s="125"/>
      <c r="Z929" s="125"/>
      <c r="AA929" s="125"/>
      <c r="AB929" s="125"/>
      <c r="AC929" s="125"/>
      <c r="AD929" s="125"/>
      <c r="AE929" s="125"/>
      <c r="AF929" s="125"/>
      <c r="AG929" s="125"/>
      <c r="AH929" s="125"/>
      <c r="AI929" s="125"/>
      <c r="AJ929" s="1"/>
    </row>
    <row r="930" ht="24.0" customHeight="1">
      <c r="A930" s="1"/>
      <c r="B930" s="126"/>
      <c r="C930" s="94"/>
      <c r="D930" s="1"/>
      <c r="E930" s="125"/>
      <c r="F930" s="125"/>
      <c r="G930" s="125"/>
      <c r="H930" s="125"/>
      <c r="I930" s="125"/>
      <c r="J930" s="125"/>
      <c r="K930" s="125"/>
      <c r="L930" s="125"/>
      <c r="M930" s="125"/>
      <c r="N930" s="125"/>
      <c r="O930" s="125"/>
      <c r="P930" s="125"/>
      <c r="Q930" s="125"/>
      <c r="R930" s="125"/>
      <c r="S930" s="125"/>
      <c r="T930" s="125"/>
      <c r="U930" s="125"/>
      <c r="V930" s="125"/>
      <c r="W930" s="125"/>
      <c r="X930" s="125"/>
      <c r="Y930" s="125"/>
      <c r="Z930" s="125"/>
      <c r="AA930" s="125"/>
      <c r="AB930" s="125"/>
      <c r="AC930" s="125"/>
      <c r="AD930" s="125"/>
      <c r="AE930" s="125"/>
      <c r="AF930" s="125"/>
      <c r="AG930" s="125"/>
      <c r="AH930" s="125"/>
      <c r="AI930" s="125"/>
      <c r="AJ930" s="1"/>
    </row>
    <row r="931" ht="24.0" customHeight="1">
      <c r="A931" s="1"/>
      <c r="B931" s="126"/>
      <c r="C931" s="94"/>
      <c r="D931" s="1"/>
      <c r="E931" s="125"/>
      <c r="F931" s="125"/>
      <c r="G931" s="125"/>
      <c r="H931" s="125"/>
      <c r="I931" s="125"/>
      <c r="J931" s="125"/>
      <c r="K931" s="125"/>
      <c r="L931" s="125"/>
      <c r="M931" s="125"/>
      <c r="N931" s="125"/>
      <c r="O931" s="125"/>
      <c r="P931" s="125"/>
      <c r="Q931" s="125"/>
      <c r="R931" s="125"/>
      <c r="S931" s="125"/>
      <c r="T931" s="125"/>
      <c r="U931" s="125"/>
      <c r="V931" s="125"/>
      <c r="W931" s="125"/>
      <c r="X931" s="125"/>
      <c r="Y931" s="125"/>
      <c r="Z931" s="125"/>
      <c r="AA931" s="125"/>
      <c r="AB931" s="125"/>
      <c r="AC931" s="125"/>
      <c r="AD931" s="125"/>
      <c r="AE931" s="125"/>
      <c r="AF931" s="125"/>
      <c r="AG931" s="125"/>
      <c r="AH931" s="125"/>
      <c r="AI931" s="125"/>
      <c r="AJ931" s="1"/>
    </row>
    <row r="932" ht="24.0" customHeight="1">
      <c r="A932" s="1"/>
      <c r="B932" s="126"/>
      <c r="C932" s="94"/>
      <c r="D932" s="1"/>
      <c r="E932" s="125"/>
      <c r="F932" s="125"/>
      <c r="G932" s="125"/>
      <c r="H932" s="125"/>
      <c r="I932" s="125"/>
      <c r="J932" s="125"/>
      <c r="K932" s="125"/>
      <c r="L932" s="125"/>
      <c r="M932" s="125"/>
      <c r="N932" s="125"/>
      <c r="O932" s="125"/>
      <c r="P932" s="125"/>
      <c r="Q932" s="125"/>
      <c r="R932" s="125"/>
      <c r="S932" s="125"/>
      <c r="T932" s="125"/>
      <c r="U932" s="125"/>
      <c r="V932" s="125"/>
      <c r="W932" s="125"/>
      <c r="X932" s="125"/>
      <c r="Y932" s="125"/>
      <c r="Z932" s="125"/>
      <c r="AA932" s="125"/>
      <c r="AB932" s="125"/>
      <c r="AC932" s="125"/>
      <c r="AD932" s="125"/>
      <c r="AE932" s="125"/>
      <c r="AF932" s="125"/>
      <c r="AG932" s="125"/>
      <c r="AH932" s="125"/>
      <c r="AI932" s="125"/>
      <c r="AJ932" s="1"/>
    </row>
    <row r="933" ht="24.0" customHeight="1">
      <c r="A933" s="1"/>
      <c r="B933" s="126"/>
      <c r="C933" s="94"/>
      <c r="D933" s="1"/>
      <c r="E933" s="125"/>
      <c r="F933" s="125"/>
      <c r="G933" s="125"/>
      <c r="H933" s="125"/>
      <c r="I933" s="125"/>
      <c r="J933" s="125"/>
      <c r="K933" s="125"/>
      <c r="L933" s="125"/>
      <c r="M933" s="125"/>
      <c r="N933" s="125"/>
      <c r="O933" s="125"/>
      <c r="P933" s="125"/>
      <c r="Q933" s="125"/>
      <c r="R933" s="125"/>
      <c r="S933" s="125"/>
      <c r="T933" s="125"/>
      <c r="U933" s="125"/>
      <c r="V933" s="125"/>
      <c r="W933" s="125"/>
      <c r="X933" s="125"/>
      <c r="Y933" s="125"/>
      <c r="Z933" s="125"/>
      <c r="AA933" s="125"/>
      <c r="AB933" s="125"/>
      <c r="AC933" s="125"/>
      <c r="AD933" s="125"/>
      <c r="AE933" s="125"/>
      <c r="AF933" s="125"/>
      <c r="AG933" s="125"/>
      <c r="AH933" s="125"/>
      <c r="AI933" s="125"/>
      <c r="AJ933" s="1"/>
    </row>
    <row r="934" ht="24.0" customHeight="1">
      <c r="A934" s="1"/>
      <c r="B934" s="126"/>
      <c r="C934" s="94"/>
      <c r="D934" s="1"/>
      <c r="E934" s="125"/>
      <c r="F934" s="125"/>
      <c r="G934" s="125"/>
      <c r="H934" s="125"/>
      <c r="I934" s="125"/>
      <c r="J934" s="125"/>
      <c r="K934" s="125"/>
      <c r="L934" s="125"/>
      <c r="M934" s="125"/>
      <c r="N934" s="125"/>
      <c r="O934" s="125"/>
      <c r="P934" s="125"/>
      <c r="Q934" s="125"/>
      <c r="R934" s="125"/>
      <c r="S934" s="125"/>
      <c r="T934" s="125"/>
      <c r="U934" s="125"/>
      <c r="V934" s="125"/>
      <c r="W934" s="125"/>
      <c r="X934" s="125"/>
      <c r="Y934" s="125"/>
      <c r="Z934" s="125"/>
      <c r="AA934" s="125"/>
      <c r="AB934" s="125"/>
      <c r="AC934" s="125"/>
      <c r="AD934" s="125"/>
      <c r="AE934" s="125"/>
      <c r="AF934" s="125"/>
      <c r="AG934" s="125"/>
      <c r="AH934" s="125"/>
      <c r="AI934" s="125"/>
      <c r="AJ934" s="1"/>
    </row>
    <row r="935" ht="24.0" customHeight="1">
      <c r="A935" s="1"/>
      <c r="B935" s="126"/>
      <c r="C935" s="94"/>
      <c r="D935" s="1"/>
      <c r="E935" s="125"/>
      <c r="F935" s="125"/>
      <c r="G935" s="125"/>
      <c r="H935" s="125"/>
      <c r="I935" s="125"/>
      <c r="J935" s="125"/>
      <c r="K935" s="125"/>
      <c r="L935" s="125"/>
      <c r="M935" s="125"/>
      <c r="N935" s="125"/>
      <c r="O935" s="125"/>
      <c r="P935" s="125"/>
      <c r="Q935" s="125"/>
      <c r="R935" s="125"/>
      <c r="S935" s="125"/>
      <c r="T935" s="125"/>
      <c r="U935" s="125"/>
      <c r="V935" s="125"/>
      <c r="W935" s="125"/>
      <c r="X935" s="125"/>
      <c r="Y935" s="125"/>
      <c r="Z935" s="125"/>
      <c r="AA935" s="125"/>
      <c r="AB935" s="125"/>
      <c r="AC935" s="125"/>
      <c r="AD935" s="125"/>
      <c r="AE935" s="125"/>
      <c r="AF935" s="125"/>
      <c r="AG935" s="125"/>
      <c r="AH935" s="125"/>
      <c r="AI935" s="125"/>
      <c r="AJ935" s="1"/>
    </row>
    <row r="936" ht="24.0" customHeight="1">
      <c r="A936" s="1"/>
      <c r="B936" s="126"/>
      <c r="C936" s="94"/>
      <c r="D936" s="1"/>
      <c r="E936" s="125"/>
      <c r="F936" s="125"/>
      <c r="G936" s="125"/>
      <c r="H936" s="125"/>
      <c r="I936" s="125"/>
      <c r="J936" s="125"/>
      <c r="K936" s="125"/>
      <c r="L936" s="125"/>
      <c r="M936" s="125"/>
      <c r="N936" s="125"/>
      <c r="O936" s="125"/>
      <c r="P936" s="125"/>
      <c r="Q936" s="125"/>
      <c r="R936" s="125"/>
      <c r="S936" s="125"/>
      <c r="T936" s="125"/>
      <c r="U936" s="125"/>
      <c r="V936" s="125"/>
      <c r="W936" s="125"/>
      <c r="X936" s="125"/>
      <c r="Y936" s="125"/>
      <c r="Z936" s="125"/>
      <c r="AA936" s="125"/>
      <c r="AB936" s="125"/>
      <c r="AC936" s="125"/>
      <c r="AD936" s="125"/>
      <c r="AE936" s="125"/>
      <c r="AF936" s="125"/>
      <c r="AG936" s="125"/>
      <c r="AH936" s="125"/>
      <c r="AI936" s="125"/>
      <c r="AJ936" s="1"/>
    </row>
    <row r="937" ht="24.0" customHeight="1">
      <c r="A937" s="1"/>
      <c r="B937" s="126"/>
      <c r="C937" s="94"/>
      <c r="D937" s="1"/>
      <c r="E937" s="125"/>
      <c r="F937" s="125"/>
      <c r="G937" s="125"/>
      <c r="H937" s="125"/>
      <c r="I937" s="125"/>
      <c r="J937" s="125"/>
      <c r="K937" s="125"/>
      <c r="L937" s="125"/>
      <c r="M937" s="125"/>
      <c r="N937" s="125"/>
      <c r="O937" s="125"/>
      <c r="P937" s="125"/>
      <c r="Q937" s="125"/>
      <c r="R937" s="125"/>
      <c r="S937" s="125"/>
      <c r="T937" s="125"/>
      <c r="U937" s="125"/>
      <c r="V937" s="125"/>
      <c r="W937" s="125"/>
      <c r="X937" s="125"/>
      <c r="Y937" s="125"/>
      <c r="Z937" s="125"/>
      <c r="AA937" s="125"/>
      <c r="AB937" s="125"/>
      <c r="AC937" s="125"/>
      <c r="AD937" s="125"/>
      <c r="AE937" s="125"/>
      <c r="AF937" s="125"/>
      <c r="AG937" s="125"/>
      <c r="AH937" s="125"/>
      <c r="AI937" s="125"/>
      <c r="AJ937" s="1"/>
    </row>
    <row r="938" ht="24.0" customHeight="1">
      <c r="A938" s="1"/>
      <c r="B938" s="126"/>
      <c r="C938" s="94"/>
      <c r="D938" s="1"/>
      <c r="E938" s="125"/>
      <c r="F938" s="125"/>
      <c r="G938" s="125"/>
      <c r="H938" s="125"/>
      <c r="I938" s="125"/>
      <c r="J938" s="125"/>
      <c r="K938" s="125"/>
      <c r="L938" s="125"/>
      <c r="M938" s="125"/>
      <c r="N938" s="125"/>
      <c r="O938" s="125"/>
      <c r="P938" s="125"/>
      <c r="Q938" s="125"/>
      <c r="R938" s="125"/>
      <c r="S938" s="125"/>
      <c r="T938" s="125"/>
      <c r="U938" s="125"/>
      <c r="V938" s="125"/>
      <c r="W938" s="125"/>
      <c r="X938" s="125"/>
      <c r="Y938" s="125"/>
      <c r="Z938" s="125"/>
      <c r="AA938" s="125"/>
      <c r="AB938" s="125"/>
      <c r="AC938" s="125"/>
      <c r="AD938" s="125"/>
      <c r="AE938" s="125"/>
      <c r="AF938" s="125"/>
      <c r="AG938" s="125"/>
      <c r="AH938" s="125"/>
      <c r="AI938" s="125"/>
      <c r="AJ938" s="1"/>
    </row>
    <row r="939" ht="24.0" customHeight="1">
      <c r="A939" s="1"/>
      <c r="B939" s="126"/>
      <c r="C939" s="94"/>
      <c r="D939" s="1"/>
      <c r="E939" s="125"/>
      <c r="F939" s="125"/>
      <c r="G939" s="125"/>
      <c r="H939" s="125"/>
      <c r="I939" s="125"/>
      <c r="J939" s="125"/>
      <c r="K939" s="125"/>
      <c r="L939" s="125"/>
      <c r="M939" s="125"/>
      <c r="N939" s="125"/>
      <c r="O939" s="125"/>
      <c r="P939" s="125"/>
      <c r="Q939" s="125"/>
      <c r="R939" s="125"/>
      <c r="S939" s="125"/>
      <c r="T939" s="125"/>
      <c r="U939" s="125"/>
      <c r="V939" s="125"/>
      <c r="W939" s="125"/>
      <c r="X939" s="125"/>
      <c r="Y939" s="125"/>
      <c r="Z939" s="125"/>
      <c r="AA939" s="125"/>
      <c r="AB939" s="125"/>
      <c r="AC939" s="125"/>
      <c r="AD939" s="125"/>
      <c r="AE939" s="125"/>
      <c r="AF939" s="125"/>
      <c r="AG939" s="125"/>
      <c r="AH939" s="125"/>
      <c r="AI939" s="125"/>
      <c r="AJ939" s="1"/>
    </row>
    <row r="940" ht="24.0" customHeight="1">
      <c r="A940" s="1"/>
      <c r="B940" s="126"/>
      <c r="C940" s="94"/>
      <c r="D940" s="1"/>
      <c r="E940" s="125"/>
      <c r="F940" s="125"/>
      <c r="G940" s="125"/>
      <c r="H940" s="125"/>
      <c r="I940" s="125"/>
      <c r="J940" s="125"/>
      <c r="K940" s="125"/>
      <c r="L940" s="125"/>
      <c r="M940" s="125"/>
      <c r="N940" s="125"/>
      <c r="O940" s="125"/>
      <c r="P940" s="125"/>
      <c r="Q940" s="125"/>
      <c r="R940" s="125"/>
      <c r="S940" s="125"/>
      <c r="T940" s="125"/>
      <c r="U940" s="125"/>
      <c r="V940" s="125"/>
      <c r="W940" s="125"/>
      <c r="X940" s="125"/>
      <c r="Y940" s="125"/>
      <c r="Z940" s="125"/>
      <c r="AA940" s="125"/>
      <c r="AB940" s="125"/>
      <c r="AC940" s="125"/>
      <c r="AD940" s="125"/>
      <c r="AE940" s="125"/>
      <c r="AF940" s="125"/>
      <c r="AG940" s="125"/>
      <c r="AH940" s="125"/>
      <c r="AI940" s="125"/>
      <c r="AJ940" s="1"/>
    </row>
    <row r="941" ht="24.0" customHeight="1">
      <c r="A941" s="1"/>
      <c r="B941" s="126"/>
      <c r="C941" s="94"/>
      <c r="D941" s="1"/>
      <c r="E941" s="125"/>
      <c r="F941" s="125"/>
      <c r="G941" s="125"/>
      <c r="H941" s="125"/>
      <c r="I941" s="125"/>
      <c r="J941" s="125"/>
      <c r="K941" s="125"/>
      <c r="L941" s="125"/>
      <c r="M941" s="125"/>
      <c r="N941" s="125"/>
      <c r="O941" s="125"/>
      <c r="P941" s="125"/>
      <c r="Q941" s="125"/>
      <c r="R941" s="125"/>
      <c r="S941" s="125"/>
      <c r="T941" s="125"/>
      <c r="U941" s="125"/>
      <c r="V941" s="125"/>
      <c r="W941" s="125"/>
      <c r="X941" s="125"/>
      <c r="Y941" s="125"/>
      <c r="Z941" s="125"/>
      <c r="AA941" s="125"/>
      <c r="AB941" s="125"/>
      <c r="AC941" s="125"/>
      <c r="AD941" s="125"/>
      <c r="AE941" s="125"/>
      <c r="AF941" s="125"/>
      <c r="AG941" s="125"/>
      <c r="AH941" s="125"/>
      <c r="AI941" s="125"/>
      <c r="AJ941" s="1"/>
    </row>
    <row r="942" ht="24.0" customHeight="1">
      <c r="A942" s="1"/>
      <c r="B942" s="126"/>
      <c r="C942" s="94"/>
      <c r="D942" s="1"/>
      <c r="E942" s="125"/>
      <c r="F942" s="125"/>
      <c r="G942" s="125"/>
      <c r="H942" s="125"/>
      <c r="I942" s="125"/>
      <c r="J942" s="125"/>
      <c r="K942" s="125"/>
      <c r="L942" s="125"/>
      <c r="M942" s="125"/>
      <c r="N942" s="125"/>
      <c r="O942" s="125"/>
      <c r="P942" s="125"/>
      <c r="Q942" s="125"/>
      <c r="R942" s="125"/>
      <c r="S942" s="125"/>
      <c r="T942" s="125"/>
      <c r="U942" s="125"/>
      <c r="V942" s="125"/>
      <c r="W942" s="125"/>
      <c r="X942" s="125"/>
      <c r="Y942" s="125"/>
      <c r="Z942" s="125"/>
      <c r="AA942" s="125"/>
      <c r="AB942" s="125"/>
      <c r="AC942" s="125"/>
      <c r="AD942" s="125"/>
      <c r="AE942" s="125"/>
      <c r="AF942" s="125"/>
      <c r="AG942" s="125"/>
      <c r="AH942" s="125"/>
      <c r="AI942" s="125"/>
      <c r="AJ942" s="1"/>
    </row>
    <row r="943" ht="24.0" customHeight="1">
      <c r="A943" s="1"/>
      <c r="B943" s="126"/>
      <c r="C943" s="94"/>
      <c r="D943" s="1"/>
      <c r="E943" s="125"/>
      <c r="F943" s="125"/>
      <c r="G943" s="125"/>
      <c r="H943" s="125"/>
      <c r="I943" s="125"/>
      <c r="J943" s="125"/>
      <c r="K943" s="125"/>
      <c r="L943" s="125"/>
      <c r="M943" s="125"/>
      <c r="N943" s="125"/>
      <c r="O943" s="125"/>
      <c r="P943" s="125"/>
      <c r="Q943" s="125"/>
      <c r="R943" s="125"/>
      <c r="S943" s="125"/>
      <c r="T943" s="125"/>
      <c r="U943" s="125"/>
      <c r="V943" s="125"/>
      <c r="W943" s="125"/>
      <c r="X943" s="125"/>
      <c r="Y943" s="125"/>
      <c r="Z943" s="125"/>
      <c r="AA943" s="125"/>
      <c r="AB943" s="125"/>
      <c r="AC943" s="125"/>
      <c r="AD943" s="125"/>
      <c r="AE943" s="125"/>
      <c r="AF943" s="125"/>
      <c r="AG943" s="125"/>
      <c r="AH943" s="125"/>
      <c r="AI943" s="125"/>
      <c r="AJ943" s="1"/>
    </row>
    <row r="944" ht="24.0" customHeight="1">
      <c r="A944" s="1"/>
      <c r="B944" s="126"/>
      <c r="C944" s="94"/>
      <c r="D944" s="1"/>
      <c r="E944" s="125"/>
      <c r="F944" s="125"/>
      <c r="G944" s="125"/>
      <c r="H944" s="125"/>
      <c r="I944" s="125"/>
      <c r="J944" s="125"/>
      <c r="K944" s="125"/>
      <c r="L944" s="125"/>
      <c r="M944" s="125"/>
      <c r="N944" s="125"/>
      <c r="O944" s="125"/>
      <c r="P944" s="125"/>
      <c r="Q944" s="125"/>
      <c r="R944" s="125"/>
      <c r="S944" s="125"/>
      <c r="T944" s="125"/>
      <c r="U944" s="125"/>
      <c r="V944" s="125"/>
      <c r="W944" s="125"/>
      <c r="X944" s="125"/>
      <c r="Y944" s="125"/>
      <c r="Z944" s="125"/>
      <c r="AA944" s="125"/>
      <c r="AB944" s="125"/>
      <c r="AC944" s="125"/>
      <c r="AD944" s="125"/>
      <c r="AE944" s="125"/>
      <c r="AF944" s="125"/>
      <c r="AG944" s="125"/>
      <c r="AH944" s="125"/>
      <c r="AI944" s="125"/>
      <c r="AJ944" s="1"/>
    </row>
    <row r="945" ht="24.0" customHeight="1">
      <c r="A945" s="1"/>
      <c r="B945" s="126"/>
      <c r="C945" s="94"/>
      <c r="D945" s="1"/>
      <c r="E945" s="125"/>
      <c r="F945" s="125"/>
      <c r="G945" s="125"/>
      <c r="H945" s="125"/>
      <c r="I945" s="125"/>
      <c r="J945" s="125"/>
      <c r="K945" s="125"/>
      <c r="L945" s="125"/>
      <c r="M945" s="125"/>
      <c r="N945" s="125"/>
      <c r="O945" s="125"/>
      <c r="P945" s="125"/>
      <c r="Q945" s="125"/>
      <c r="R945" s="125"/>
      <c r="S945" s="125"/>
      <c r="T945" s="125"/>
      <c r="U945" s="125"/>
      <c r="V945" s="125"/>
      <c r="W945" s="125"/>
      <c r="X945" s="125"/>
      <c r="Y945" s="125"/>
      <c r="Z945" s="125"/>
      <c r="AA945" s="125"/>
      <c r="AB945" s="125"/>
      <c r="AC945" s="125"/>
      <c r="AD945" s="125"/>
      <c r="AE945" s="125"/>
      <c r="AF945" s="125"/>
      <c r="AG945" s="125"/>
      <c r="AH945" s="125"/>
      <c r="AI945" s="125"/>
      <c r="AJ945" s="1"/>
    </row>
    <row r="946" ht="24.0" customHeight="1">
      <c r="A946" s="1"/>
      <c r="B946" s="126"/>
      <c r="C946" s="94"/>
      <c r="D946" s="1"/>
      <c r="E946" s="125"/>
      <c r="F946" s="125"/>
      <c r="G946" s="125"/>
      <c r="H946" s="125"/>
      <c r="I946" s="125"/>
      <c r="J946" s="125"/>
      <c r="K946" s="125"/>
      <c r="L946" s="125"/>
      <c r="M946" s="125"/>
      <c r="N946" s="125"/>
      <c r="O946" s="125"/>
      <c r="P946" s="125"/>
      <c r="Q946" s="125"/>
      <c r="R946" s="125"/>
      <c r="S946" s="125"/>
      <c r="T946" s="125"/>
      <c r="U946" s="125"/>
      <c r="V946" s="125"/>
      <c r="W946" s="125"/>
      <c r="X946" s="125"/>
      <c r="Y946" s="125"/>
      <c r="Z946" s="125"/>
      <c r="AA946" s="125"/>
      <c r="AB946" s="125"/>
      <c r="AC946" s="125"/>
      <c r="AD946" s="125"/>
      <c r="AE946" s="125"/>
      <c r="AF946" s="125"/>
      <c r="AG946" s="125"/>
      <c r="AH946" s="125"/>
      <c r="AI946" s="125"/>
      <c r="AJ946" s="1"/>
    </row>
    <row r="947" ht="24.0" customHeight="1">
      <c r="A947" s="1"/>
      <c r="B947" s="126"/>
      <c r="C947" s="94"/>
      <c r="D947" s="1"/>
      <c r="E947" s="125"/>
      <c r="F947" s="125"/>
      <c r="G947" s="125"/>
      <c r="H947" s="125"/>
      <c r="I947" s="125"/>
      <c r="J947" s="125"/>
      <c r="K947" s="125"/>
      <c r="L947" s="125"/>
      <c r="M947" s="125"/>
      <c r="N947" s="125"/>
      <c r="O947" s="125"/>
      <c r="P947" s="125"/>
      <c r="Q947" s="125"/>
      <c r="R947" s="125"/>
      <c r="S947" s="125"/>
      <c r="T947" s="125"/>
      <c r="U947" s="125"/>
      <c r="V947" s="125"/>
      <c r="W947" s="125"/>
      <c r="X947" s="125"/>
      <c r="Y947" s="125"/>
      <c r="Z947" s="125"/>
      <c r="AA947" s="125"/>
      <c r="AB947" s="125"/>
      <c r="AC947" s="125"/>
      <c r="AD947" s="125"/>
      <c r="AE947" s="125"/>
      <c r="AF947" s="125"/>
      <c r="AG947" s="125"/>
      <c r="AH947" s="125"/>
      <c r="AI947" s="125"/>
      <c r="AJ947" s="1"/>
    </row>
    <row r="948" ht="24.0" customHeight="1">
      <c r="A948" s="1"/>
      <c r="B948" s="126"/>
      <c r="C948" s="94"/>
      <c r="D948" s="1"/>
      <c r="E948" s="125"/>
      <c r="F948" s="125"/>
      <c r="G948" s="125"/>
      <c r="H948" s="125"/>
      <c r="I948" s="125"/>
      <c r="J948" s="125"/>
      <c r="K948" s="125"/>
      <c r="L948" s="125"/>
      <c r="M948" s="125"/>
      <c r="N948" s="125"/>
      <c r="O948" s="125"/>
      <c r="P948" s="125"/>
      <c r="Q948" s="125"/>
      <c r="R948" s="125"/>
      <c r="S948" s="125"/>
      <c r="T948" s="125"/>
      <c r="U948" s="125"/>
      <c r="V948" s="125"/>
      <c r="W948" s="125"/>
      <c r="X948" s="125"/>
      <c r="Y948" s="125"/>
      <c r="Z948" s="125"/>
      <c r="AA948" s="125"/>
      <c r="AB948" s="125"/>
      <c r="AC948" s="125"/>
      <c r="AD948" s="125"/>
      <c r="AE948" s="125"/>
      <c r="AF948" s="125"/>
      <c r="AG948" s="125"/>
      <c r="AH948" s="125"/>
      <c r="AI948" s="125"/>
      <c r="AJ948" s="1"/>
    </row>
    <row r="949" ht="24.0" customHeight="1">
      <c r="A949" s="1"/>
      <c r="B949" s="126"/>
      <c r="C949" s="94"/>
      <c r="D949" s="1"/>
      <c r="E949" s="125"/>
      <c r="F949" s="125"/>
      <c r="G949" s="125"/>
      <c r="H949" s="125"/>
      <c r="I949" s="125"/>
      <c r="J949" s="125"/>
      <c r="K949" s="125"/>
      <c r="L949" s="125"/>
      <c r="M949" s="125"/>
      <c r="N949" s="125"/>
      <c r="O949" s="125"/>
      <c r="P949" s="125"/>
      <c r="Q949" s="125"/>
      <c r="R949" s="125"/>
      <c r="S949" s="125"/>
      <c r="T949" s="125"/>
      <c r="U949" s="125"/>
      <c r="V949" s="125"/>
      <c r="W949" s="125"/>
      <c r="X949" s="125"/>
      <c r="Y949" s="125"/>
      <c r="Z949" s="125"/>
      <c r="AA949" s="125"/>
      <c r="AB949" s="125"/>
      <c r="AC949" s="125"/>
      <c r="AD949" s="125"/>
      <c r="AE949" s="125"/>
      <c r="AF949" s="125"/>
      <c r="AG949" s="125"/>
      <c r="AH949" s="125"/>
      <c r="AI949" s="125"/>
      <c r="AJ949" s="1"/>
    </row>
    <row r="950" ht="24.0" customHeight="1">
      <c r="A950" s="1"/>
      <c r="B950" s="126"/>
      <c r="C950" s="94"/>
      <c r="D950" s="1"/>
      <c r="E950" s="125"/>
      <c r="F950" s="125"/>
      <c r="G950" s="125"/>
      <c r="H950" s="125"/>
      <c r="I950" s="125"/>
      <c r="J950" s="125"/>
      <c r="K950" s="125"/>
      <c r="L950" s="125"/>
      <c r="M950" s="125"/>
      <c r="N950" s="125"/>
      <c r="O950" s="125"/>
      <c r="P950" s="125"/>
      <c r="Q950" s="125"/>
      <c r="R950" s="125"/>
      <c r="S950" s="125"/>
      <c r="T950" s="125"/>
      <c r="U950" s="125"/>
      <c r="V950" s="125"/>
      <c r="W950" s="125"/>
      <c r="X950" s="125"/>
      <c r="Y950" s="125"/>
      <c r="Z950" s="125"/>
      <c r="AA950" s="125"/>
      <c r="AB950" s="125"/>
      <c r="AC950" s="125"/>
      <c r="AD950" s="125"/>
      <c r="AE950" s="125"/>
      <c r="AF950" s="125"/>
      <c r="AG950" s="125"/>
      <c r="AH950" s="125"/>
      <c r="AI950" s="125"/>
      <c r="AJ950" s="1"/>
    </row>
    <row r="951" ht="24.0" customHeight="1">
      <c r="A951" s="1"/>
      <c r="B951" s="126"/>
      <c r="C951" s="94"/>
      <c r="D951" s="1"/>
      <c r="E951" s="125"/>
      <c r="F951" s="125"/>
      <c r="G951" s="125"/>
      <c r="H951" s="125"/>
      <c r="I951" s="125"/>
      <c r="J951" s="125"/>
      <c r="K951" s="125"/>
      <c r="L951" s="125"/>
      <c r="M951" s="125"/>
      <c r="N951" s="125"/>
      <c r="O951" s="125"/>
      <c r="P951" s="125"/>
      <c r="Q951" s="125"/>
      <c r="R951" s="125"/>
      <c r="S951" s="125"/>
      <c r="T951" s="125"/>
      <c r="U951" s="125"/>
      <c r="V951" s="125"/>
      <c r="W951" s="125"/>
      <c r="X951" s="125"/>
      <c r="Y951" s="125"/>
      <c r="Z951" s="125"/>
      <c r="AA951" s="125"/>
      <c r="AB951" s="125"/>
      <c r="AC951" s="125"/>
      <c r="AD951" s="125"/>
      <c r="AE951" s="125"/>
      <c r="AF951" s="125"/>
      <c r="AG951" s="125"/>
      <c r="AH951" s="125"/>
      <c r="AI951" s="125"/>
      <c r="AJ951" s="1"/>
    </row>
    <row r="952" ht="24.0" customHeight="1">
      <c r="A952" s="1"/>
      <c r="B952" s="126"/>
      <c r="C952" s="94"/>
      <c r="D952" s="1"/>
      <c r="E952" s="125"/>
      <c r="F952" s="125"/>
      <c r="G952" s="125"/>
      <c r="H952" s="125"/>
      <c r="I952" s="125"/>
      <c r="J952" s="125"/>
      <c r="K952" s="125"/>
      <c r="L952" s="125"/>
      <c r="M952" s="125"/>
      <c r="N952" s="125"/>
      <c r="O952" s="125"/>
      <c r="P952" s="125"/>
      <c r="Q952" s="125"/>
      <c r="R952" s="125"/>
      <c r="S952" s="125"/>
      <c r="T952" s="125"/>
      <c r="U952" s="125"/>
      <c r="V952" s="125"/>
      <c r="W952" s="125"/>
      <c r="X952" s="125"/>
      <c r="Y952" s="125"/>
      <c r="Z952" s="125"/>
      <c r="AA952" s="125"/>
      <c r="AB952" s="125"/>
      <c r="AC952" s="125"/>
      <c r="AD952" s="125"/>
      <c r="AE952" s="125"/>
      <c r="AF952" s="125"/>
      <c r="AG952" s="125"/>
      <c r="AH952" s="125"/>
      <c r="AI952" s="125"/>
      <c r="AJ952" s="1"/>
    </row>
    <row r="953" ht="24.0" customHeight="1">
      <c r="A953" s="1"/>
      <c r="B953" s="126"/>
      <c r="C953" s="94"/>
      <c r="D953" s="1"/>
      <c r="E953" s="125"/>
      <c r="F953" s="125"/>
      <c r="G953" s="125"/>
      <c r="H953" s="125"/>
      <c r="I953" s="125"/>
      <c r="J953" s="125"/>
      <c r="K953" s="125"/>
      <c r="L953" s="125"/>
      <c r="M953" s="125"/>
      <c r="N953" s="125"/>
      <c r="O953" s="125"/>
      <c r="P953" s="125"/>
      <c r="Q953" s="125"/>
      <c r="R953" s="125"/>
      <c r="S953" s="125"/>
      <c r="T953" s="125"/>
      <c r="U953" s="125"/>
      <c r="V953" s="125"/>
      <c r="W953" s="125"/>
      <c r="X953" s="125"/>
      <c r="Y953" s="125"/>
      <c r="Z953" s="125"/>
      <c r="AA953" s="125"/>
      <c r="AB953" s="125"/>
      <c r="AC953" s="125"/>
      <c r="AD953" s="125"/>
      <c r="AE953" s="125"/>
      <c r="AF953" s="125"/>
      <c r="AG953" s="125"/>
      <c r="AH953" s="125"/>
      <c r="AI953" s="125"/>
      <c r="AJ953" s="1"/>
    </row>
    <row r="954" ht="24.0" customHeight="1">
      <c r="A954" s="1"/>
      <c r="B954" s="126"/>
      <c r="C954" s="94"/>
      <c r="D954" s="1"/>
      <c r="E954" s="125"/>
      <c r="F954" s="125"/>
      <c r="G954" s="125"/>
      <c r="H954" s="125"/>
      <c r="I954" s="125"/>
      <c r="J954" s="125"/>
      <c r="K954" s="125"/>
      <c r="L954" s="125"/>
      <c r="M954" s="125"/>
      <c r="N954" s="125"/>
      <c r="O954" s="125"/>
      <c r="P954" s="125"/>
      <c r="Q954" s="125"/>
      <c r="R954" s="125"/>
      <c r="S954" s="125"/>
      <c r="T954" s="125"/>
      <c r="U954" s="125"/>
      <c r="V954" s="125"/>
      <c r="W954" s="125"/>
      <c r="X954" s="125"/>
      <c r="Y954" s="125"/>
      <c r="Z954" s="125"/>
      <c r="AA954" s="125"/>
      <c r="AB954" s="125"/>
      <c r="AC954" s="125"/>
      <c r="AD954" s="125"/>
      <c r="AE954" s="125"/>
      <c r="AF954" s="125"/>
      <c r="AG954" s="125"/>
      <c r="AH954" s="125"/>
      <c r="AI954" s="125"/>
      <c r="AJ954" s="1"/>
    </row>
    <row r="955" ht="24.0" customHeight="1">
      <c r="A955" s="1"/>
      <c r="B955" s="126"/>
      <c r="C955" s="94"/>
      <c r="D955" s="1"/>
      <c r="E955" s="125"/>
      <c r="F955" s="125"/>
      <c r="G955" s="125"/>
      <c r="H955" s="125"/>
      <c r="I955" s="125"/>
      <c r="J955" s="125"/>
      <c r="K955" s="125"/>
      <c r="L955" s="125"/>
      <c r="M955" s="125"/>
      <c r="N955" s="125"/>
      <c r="O955" s="125"/>
      <c r="P955" s="125"/>
      <c r="Q955" s="125"/>
      <c r="R955" s="125"/>
      <c r="S955" s="125"/>
      <c r="T955" s="125"/>
      <c r="U955" s="125"/>
      <c r="V955" s="125"/>
      <c r="W955" s="125"/>
      <c r="X955" s="125"/>
      <c r="Y955" s="125"/>
      <c r="Z955" s="125"/>
      <c r="AA955" s="125"/>
      <c r="AB955" s="125"/>
      <c r="AC955" s="125"/>
      <c r="AD955" s="125"/>
      <c r="AE955" s="125"/>
      <c r="AF955" s="125"/>
      <c r="AG955" s="125"/>
      <c r="AH955" s="125"/>
      <c r="AI955" s="125"/>
      <c r="AJ955" s="1"/>
    </row>
    <row r="956" ht="24.0" customHeight="1">
      <c r="A956" s="1"/>
      <c r="B956" s="126"/>
      <c r="C956" s="94"/>
      <c r="D956" s="1"/>
      <c r="E956" s="125"/>
      <c r="F956" s="125"/>
      <c r="G956" s="125"/>
      <c r="H956" s="125"/>
      <c r="I956" s="125"/>
      <c r="J956" s="125"/>
      <c r="K956" s="125"/>
      <c r="L956" s="125"/>
      <c r="M956" s="125"/>
      <c r="N956" s="125"/>
      <c r="O956" s="125"/>
      <c r="P956" s="125"/>
      <c r="Q956" s="125"/>
      <c r="R956" s="125"/>
      <c r="S956" s="125"/>
      <c r="T956" s="125"/>
      <c r="U956" s="125"/>
      <c r="V956" s="125"/>
      <c r="W956" s="125"/>
      <c r="X956" s="125"/>
      <c r="Y956" s="125"/>
      <c r="Z956" s="125"/>
      <c r="AA956" s="125"/>
      <c r="AB956" s="125"/>
      <c r="AC956" s="125"/>
      <c r="AD956" s="125"/>
      <c r="AE956" s="125"/>
      <c r="AF956" s="125"/>
      <c r="AG956" s="125"/>
      <c r="AH956" s="125"/>
      <c r="AI956" s="125"/>
      <c r="AJ956" s="1"/>
    </row>
    <row r="957" ht="24.0" customHeight="1">
      <c r="A957" s="1"/>
      <c r="B957" s="126"/>
      <c r="C957" s="94"/>
      <c r="D957" s="1"/>
      <c r="E957" s="125"/>
      <c r="F957" s="125"/>
      <c r="G957" s="125"/>
      <c r="H957" s="125"/>
      <c r="I957" s="125"/>
      <c r="J957" s="125"/>
      <c r="K957" s="125"/>
      <c r="L957" s="125"/>
      <c r="M957" s="125"/>
      <c r="N957" s="125"/>
      <c r="O957" s="125"/>
      <c r="P957" s="125"/>
      <c r="Q957" s="125"/>
      <c r="R957" s="125"/>
      <c r="S957" s="125"/>
      <c r="T957" s="125"/>
      <c r="U957" s="125"/>
      <c r="V957" s="125"/>
      <c r="W957" s="125"/>
      <c r="X957" s="125"/>
      <c r="Y957" s="125"/>
      <c r="Z957" s="125"/>
      <c r="AA957" s="125"/>
      <c r="AB957" s="125"/>
      <c r="AC957" s="125"/>
      <c r="AD957" s="125"/>
      <c r="AE957" s="125"/>
      <c r="AF957" s="125"/>
      <c r="AG957" s="125"/>
      <c r="AH957" s="125"/>
      <c r="AI957" s="125"/>
      <c r="AJ957" s="1"/>
    </row>
    <row r="958" ht="24.0" customHeight="1">
      <c r="A958" s="1"/>
      <c r="B958" s="126"/>
      <c r="C958" s="94"/>
      <c r="D958" s="1"/>
      <c r="E958" s="125"/>
      <c r="F958" s="125"/>
      <c r="G958" s="125"/>
      <c r="H958" s="125"/>
      <c r="I958" s="125"/>
      <c r="J958" s="125"/>
      <c r="K958" s="125"/>
      <c r="L958" s="125"/>
      <c r="M958" s="125"/>
      <c r="N958" s="125"/>
      <c r="O958" s="125"/>
      <c r="P958" s="125"/>
      <c r="Q958" s="125"/>
      <c r="R958" s="125"/>
      <c r="S958" s="125"/>
      <c r="T958" s="125"/>
      <c r="U958" s="125"/>
      <c r="V958" s="125"/>
      <c r="W958" s="125"/>
      <c r="X958" s="125"/>
      <c r="Y958" s="125"/>
      <c r="Z958" s="125"/>
      <c r="AA958" s="125"/>
      <c r="AB958" s="125"/>
      <c r="AC958" s="125"/>
      <c r="AD958" s="125"/>
      <c r="AE958" s="125"/>
      <c r="AF958" s="125"/>
      <c r="AG958" s="125"/>
      <c r="AH958" s="125"/>
      <c r="AI958" s="125"/>
      <c r="AJ958" s="1"/>
    </row>
    <row r="959" ht="24.0" customHeight="1">
      <c r="A959" s="1"/>
      <c r="B959" s="126"/>
      <c r="C959" s="94"/>
      <c r="D959" s="1"/>
      <c r="E959" s="125"/>
      <c r="F959" s="125"/>
      <c r="G959" s="125"/>
      <c r="H959" s="125"/>
      <c r="I959" s="125"/>
      <c r="J959" s="125"/>
      <c r="K959" s="125"/>
      <c r="L959" s="125"/>
      <c r="M959" s="125"/>
      <c r="N959" s="125"/>
      <c r="O959" s="125"/>
      <c r="P959" s="125"/>
      <c r="Q959" s="125"/>
      <c r="R959" s="125"/>
      <c r="S959" s="125"/>
      <c r="T959" s="125"/>
      <c r="U959" s="125"/>
      <c r="V959" s="125"/>
      <c r="W959" s="125"/>
      <c r="X959" s="125"/>
      <c r="Y959" s="125"/>
      <c r="Z959" s="125"/>
      <c r="AA959" s="125"/>
      <c r="AB959" s="125"/>
      <c r="AC959" s="125"/>
      <c r="AD959" s="125"/>
      <c r="AE959" s="125"/>
      <c r="AF959" s="125"/>
      <c r="AG959" s="125"/>
      <c r="AH959" s="125"/>
      <c r="AI959" s="125"/>
      <c r="AJ959" s="1"/>
    </row>
    <row r="960" ht="24.0" customHeight="1">
      <c r="A960" s="1"/>
      <c r="B960" s="126"/>
      <c r="C960" s="94"/>
      <c r="D960" s="1"/>
      <c r="E960" s="125"/>
      <c r="F960" s="125"/>
      <c r="G960" s="125"/>
      <c r="H960" s="125"/>
      <c r="I960" s="125"/>
      <c r="J960" s="125"/>
      <c r="K960" s="125"/>
      <c r="L960" s="125"/>
      <c r="M960" s="125"/>
      <c r="N960" s="125"/>
      <c r="O960" s="125"/>
      <c r="P960" s="125"/>
      <c r="Q960" s="125"/>
      <c r="R960" s="125"/>
      <c r="S960" s="125"/>
      <c r="T960" s="125"/>
      <c r="U960" s="125"/>
      <c r="V960" s="125"/>
      <c r="W960" s="125"/>
      <c r="X960" s="125"/>
      <c r="Y960" s="125"/>
      <c r="Z960" s="125"/>
      <c r="AA960" s="125"/>
      <c r="AB960" s="125"/>
      <c r="AC960" s="125"/>
      <c r="AD960" s="125"/>
      <c r="AE960" s="125"/>
      <c r="AF960" s="125"/>
      <c r="AG960" s="125"/>
      <c r="AH960" s="125"/>
      <c r="AI960" s="125"/>
      <c r="AJ960" s="1"/>
    </row>
    <row r="961" ht="24.0" customHeight="1">
      <c r="A961" s="1"/>
      <c r="B961" s="126"/>
      <c r="C961" s="94"/>
      <c r="D961" s="1"/>
      <c r="E961" s="125"/>
      <c r="F961" s="125"/>
      <c r="G961" s="125"/>
      <c r="H961" s="125"/>
      <c r="I961" s="125"/>
      <c r="J961" s="125"/>
      <c r="K961" s="125"/>
      <c r="L961" s="125"/>
      <c r="M961" s="125"/>
      <c r="N961" s="125"/>
      <c r="O961" s="125"/>
      <c r="P961" s="125"/>
      <c r="Q961" s="125"/>
      <c r="R961" s="125"/>
      <c r="S961" s="125"/>
      <c r="T961" s="125"/>
      <c r="U961" s="125"/>
      <c r="V961" s="125"/>
      <c r="W961" s="125"/>
      <c r="X961" s="125"/>
      <c r="Y961" s="125"/>
      <c r="Z961" s="125"/>
      <c r="AA961" s="125"/>
      <c r="AB961" s="125"/>
      <c r="AC961" s="125"/>
      <c r="AD961" s="125"/>
      <c r="AE961" s="125"/>
      <c r="AF961" s="125"/>
      <c r="AG961" s="125"/>
      <c r="AH961" s="125"/>
      <c r="AI961" s="125"/>
      <c r="AJ961" s="1"/>
    </row>
    <row r="962" ht="24.0" customHeight="1">
      <c r="A962" s="1"/>
      <c r="B962" s="126"/>
      <c r="C962" s="94"/>
      <c r="D962" s="1"/>
      <c r="E962" s="125"/>
      <c r="F962" s="125"/>
      <c r="G962" s="125"/>
      <c r="H962" s="125"/>
      <c r="I962" s="125"/>
      <c r="J962" s="125"/>
      <c r="K962" s="125"/>
      <c r="L962" s="125"/>
      <c r="M962" s="125"/>
      <c r="N962" s="125"/>
      <c r="O962" s="125"/>
      <c r="P962" s="125"/>
      <c r="Q962" s="125"/>
      <c r="R962" s="125"/>
      <c r="S962" s="125"/>
      <c r="T962" s="125"/>
      <c r="U962" s="125"/>
      <c r="V962" s="125"/>
      <c r="W962" s="125"/>
      <c r="X962" s="125"/>
      <c r="Y962" s="125"/>
      <c r="Z962" s="125"/>
      <c r="AA962" s="125"/>
      <c r="AB962" s="125"/>
      <c r="AC962" s="125"/>
      <c r="AD962" s="125"/>
      <c r="AE962" s="125"/>
      <c r="AF962" s="125"/>
      <c r="AG962" s="125"/>
      <c r="AH962" s="125"/>
      <c r="AI962" s="125"/>
      <c r="AJ962" s="1"/>
    </row>
    <row r="963" ht="24.0" customHeight="1">
      <c r="A963" s="1"/>
      <c r="B963" s="126"/>
      <c r="C963" s="94"/>
      <c r="D963" s="1"/>
      <c r="E963" s="125"/>
      <c r="F963" s="125"/>
      <c r="G963" s="125"/>
      <c r="H963" s="125"/>
      <c r="I963" s="125"/>
      <c r="J963" s="125"/>
      <c r="K963" s="125"/>
      <c r="L963" s="125"/>
      <c r="M963" s="125"/>
      <c r="N963" s="125"/>
      <c r="O963" s="125"/>
      <c r="P963" s="125"/>
      <c r="Q963" s="125"/>
      <c r="R963" s="125"/>
      <c r="S963" s="125"/>
      <c r="T963" s="125"/>
      <c r="U963" s="125"/>
      <c r="V963" s="125"/>
      <c r="W963" s="125"/>
      <c r="X963" s="125"/>
      <c r="Y963" s="125"/>
      <c r="Z963" s="125"/>
      <c r="AA963" s="125"/>
      <c r="AB963" s="125"/>
      <c r="AC963" s="125"/>
      <c r="AD963" s="125"/>
      <c r="AE963" s="125"/>
      <c r="AF963" s="125"/>
      <c r="AG963" s="125"/>
      <c r="AH963" s="125"/>
      <c r="AI963" s="125"/>
      <c r="AJ963" s="1"/>
    </row>
    <row r="964" ht="24.0" customHeight="1">
      <c r="A964" s="1"/>
      <c r="B964" s="126"/>
      <c r="C964" s="94"/>
      <c r="D964" s="1"/>
      <c r="E964" s="125"/>
      <c r="F964" s="125"/>
      <c r="G964" s="125"/>
      <c r="H964" s="125"/>
      <c r="I964" s="125"/>
      <c r="J964" s="125"/>
      <c r="K964" s="125"/>
      <c r="L964" s="125"/>
      <c r="M964" s="125"/>
      <c r="N964" s="125"/>
      <c r="O964" s="125"/>
      <c r="P964" s="125"/>
      <c r="Q964" s="125"/>
      <c r="R964" s="125"/>
      <c r="S964" s="125"/>
      <c r="T964" s="125"/>
      <c r="U964" s="125"/>
      <c r="V964" s="125"/>
      <c r="W964" s="125"/>
      <c r="X964" s="125"/>
      <c r="Y964" s="125"/>
      <c r="Z964" s="125"/>
      <c r="AA964" s="125"/>
      <c r="AB964" s="125"/>
      <c r="AC964" s="125"/>
      <c r="AD964" s="125"/>
      <c r="AE964" s="125"/>
      <c r="AF964" s="125"/>
      <c r="AG964" s="125"/>
      <c r="AH964" s="125"/>
      <c r="AI964" s="125"/>
      <c r="AJ964" s="1"/>
    </row>
    <row r="965" ht="24.0" customHeight="1">
      <c r="A965" s="1"/>
      <c r="B965" s="126"/>
      <c r="C965" s="94"/>
      <c r="D965" s="1"/>
      <c r="E965" s="125"/>
      <c r="F965" s="125"/>
      <c r="G965" s="125"/>
      <c r="H965" s="125"/>
      <c r="I965" s="125"/>
      <c r="J965" s="125"/>
      <c r="K965" s="125"/>
      <c r="L965" s="125"/>
      <c r="M965" s="125"/>
      <c r="N965" s="125"/>
      <c r="O965" s="125"/>
      <c r="P965" s="125"/>
      <c r="Q965" s="125"/>
      <c r="R965" s="125"/>
      <c r="S965" s="125"/>
      <c r="T965" s="125"/>
      <c r="U965" s="125"/>
      <c r="V965" s="125"/>
      <c r="W965" s="125"/>
      <c r="X965" s="125"/>
      <c r="Y965" s="125"/>
      <c r="Z965" s="125"/>
      <c r="AA965" s="125"/>
      <c r="AB965" s="125"/>
      <c r="AC965" s="125"/>
      <c r="AD965" s="125"/>
      <c r="AE965" s="125"/>
      <c r="AF965" s="125"/>
      <c r="AG965" s="125"/>
      <c r="AH965" s="125"/>
      <c r="AI965" s="125"/>
      <c r="AJ965" s="1"/>
    </row>
    <row r="966" ht="24.0" customHeight="1">
      <c r="A966" s="1"/>
      <c r="B966" s="126"/>
      <c r="C966" s="94"/>
      <c r="D966" s="1"/>
      <c r="E966" s="125"/>
      <c r="F966" s="125"/>
      <c r="G966" s="125"/>
      <c r="H966" s="125"/>
      <c r="I966" s="125"/>
      <c r="J966" s="125"/>
      <c r="K966" s="125"/>
      <c r="L966" s="125"/>
      <c r="M966" s="125"/>
      <c r="N966" s="125"/>
      <c r="O966" s="125"/>
      <c r="P966" s="125"/>
      <c r="Q966" s="125"/>
      <c r="R966" s="125"/>
      <c r="S966" s="125"/>
      <c r="T966" s="125"/>
      <c r="U966" s="125"/>
      <c r="V966" s="125"/>
      <c r="W966" s="125"/>
      <c r="X966" s="125"/>
      <c r="Y966" s="125"/>
      <c r="Z966" s="125"/>
      <c r="AA966" s="125"/>
      <c r="AB966" s="125"/>
      <c r="AC966" s="125"/>
      <c r="AD966" s="125"/>
      <c r="AE966" s="125"/>
      <c r="AF966" s="125"/>
      <c r="AG966" s="125"/>
      <c r="AH966" s="125"/>
      <c r="AI966" s="125"/>
      <c r="AJ966" s="1"/>
    </row>
    <row r="967" ht="24.0" customHeight="1">
      <c r="A967" s="1"/>
      <c r="B967" s="126"/>
      <c r="C967" s="94"/>
      <c r="D967" s="1"/>
      <c r="E967" s="125"/>
      <c r="F967" s="125"/>
      <c r="G967" s="125"/>
      <c r="H967" s="125"/>
      <c r="I967" s="125"/>
      <c r="J967" s="125"/>
      <c r="K967" s="125"/>
      <c r="L967" s="125"/>
      <c r="M967" s="125"/>
      <c r="N967" s="125"/>
      <c r="O967" s="125"/>
      <c r="P967" s="125"/>
      <c r="Q967" s="125"/>
      <c r="R967" s="125"/>
      <c r="S967" s="125"/>
      <c r="T967" s="125"/>
      <c r="U967" s="125"/>
      <c r="V967" s="125"/>
      <c r="W967" s="125"/>
      <c r="X967" s="125"/>
      <c r="Y967" s="125"/>
      <c r="Z967" s="125"/>
      <c r="AA967" s="125"/>
      <c r="AB967" s="125"/>
      <c r="AC967" s="125"/>
      <c r="AD967" s="125"/>
      <c r="AE967" s="125"/>
      <c r="AF967" s="125"/>
      <c r="AG967" s="125"/>
      <c r="AH967" s="125"/>
      <c r="AI967" s="125"/>
      <c r="AJ967" s="1"/>
    </row>
    <row r="968" ht="24.0" customHeight="1">
      <c r="A968" s="1"/>
      <c r="B968" s="126"/>
      <c r="C968" s="94"/>
      <c r="D968" s="1"/>
      <c r="E968" s="125"/>
      <c r="F968" s="125"/>
      <c r="G968" s="125"/>
      <c r="H968" s="125"/>
      <c r="I968" s="125"/>
      <c r="J968" s="125"/>
      <c r="K968" s="125"/>
      <c r="L968" s="125"/>
      <c r="M968" s="125"/>
      <c r="N968" s="125"/>
      <c r="O968" s="125"/>
      <c r="P968" s="125"/>
      <c r="Q968" s="125"/>
      <c r="R968" s="125"/>
      <c r="S968" s="125"/>
      <c r="T968" s="125"/>
      <c r="U968" s="125"/>
      <c r="V968" s="125"/>
      <c r="W968" s="125"/>
      <c r="X968" s="125"/>
      <c r="Y968" s="125"/>
      <c r="Z968" s="125"/>
      <c r="AA968" s="125"/>
      <c r="AB968" s="125"/>
      <c r="AC968" s="125"/>
      <c r="AD968" s="125"/>
      <c r="AE968" s="125"/>
      <c r="AF968" s="125"/>
      <c r="AG968" s="125"/>
      <c r="AH968" s="125"/>
      <c r="AI968" s="125"/>
      <c r="AJ968" s="1"/>
    </row>
    <row r="969" ht="24.0" customHeight="1">
      <c r="A969" s="1"/>
      <c r="B969" s="126"/>
      <c r="C969" s="94"/>
      <c r="D969" s="1"/>
      <c r="E969" s="125"/>
      <c r="F969" s="125"/>
      <c r="G969" s="125"/>
      <c r="H969" s="125"/>
      <c r="I969" s="125"/>
      <c r="J969" s="125"/>
      <c r="K969" s="125"/>
      <c r="L969" s="125"/>
      <c r="M969" s="125"/>
      <c r="N969" s="125"/>
      <c r="O969" s="125"/>
      <c r="P969" s="125"/>
      <c r="Q969" s="125"/>
      <c r="R969" s="125"/>
      <c r="S969" s="125"/>
      <c r="T969" s="125"/>
      <c r="U969" s="125"/>
      <c r="V969" s="125"/>
      <c r="W969" s="125"/>
      <c r="X969" s="125"/>
      <c r="Y969" s="125"/>
      <c r="Z969" s="125"/>
      <c r="AA969" s="125"/>
      <c r="AB969" s="125"/>
      <c r="AC969" s="125"/>
      <c r="AD969" s="125"/>
      <c r="AE969" s="125"/>
      <c r="AF969" s="125"/>
      <c r="AG969" s="125"/>
      <c r="AH969" s="125"/>
      <c r="AI969" s="125"/>
      <c r="AJ969" s="1"/>
    </row>
    <row r="970" ht="24.0" customHeight="1">
      <c r="A970" s="1"/>
      <c r="B970" s="126"/>
      <c r="C970" s="94"/>
      <c r="D970" s="1"/>
      <c r="E970" s="125"/>
      <c r="F970" s="125"/>
      <c r="G970" s="125"/>
      <c r="H970" s="125"/>
      <c r="I970" s="125"/>
      <c r="J970" s="125"/>
      <c r="K970" s="125"/>
      <c r="L970" s="125"/>
      <c r="M970" s="125"/>
      <c r="N970" s="125"/>
      <c r="O970" s="125"/>
      <c r="P970" s="125"/>
      <c r="Q970" s="125"/>
      <c r="R970" s="125"/>
      <c r="S970" s="125"/>
      <c r="T970" s="125"/>
      <c r="U970" s="125"/>
      <c r="V970" s="125"/>
      <c r="W970" s="125"/>
      <c r="X970" s="125"/>
      <c r="Y970" s="125"/>
      <c r="Z970" s="125"/>
      <c r="AA970" s="125"/>
      <c r="AB970" s="125"/>
      <c r="AC970" s="125"/>
      <c r="AD970" s="125"/>
      <c r="AE970" s="125"/>
      <c r="AF970" s="125"/>
      <c r="AG970" s="125"/>
      <c r="AH970" s="125"/>
      <c r="AI970" s="125"/>
      <c r="AJ970" s="1"/>
    </row>
    <row r="971" ht="24.0" customHeight="1">
      <c r="A971" s="1"/>
      <c r="B971" s="126"/>
      <c r="C971" s="94"/>
      <c r="D971" s="1"/>
      <c r="E971" s="125"/>
      <c r="F971" s="125"/>
      <c r="G971" s="125"/>
      <c r="H971" s="125"/>
      <c r="I971" s="125"/>
      <c r="J971" s="125"/>
      <c r="K971" s="125"/>
      <c r="L971" s="125"/>
      <c r="M971" s="125"/>
      <c r="N971" s="125"/>
      <c r="O971" s="125"/>
      <c r="P971" s="125"/>
      <c r="Q971" s="125"/>
      <c r="R971" s="125"/>
      <c r="S971" s="125"/>
      <c r="T971" s="125"/>
      <c r="U971" s="125"/>
      <c r="V971" s="125"/>
      <c r="W971" s="125"/>
      <c r="X971" s="125"/>
      <c r="Y971" s="125"/>
      <c r="Z971" s="125"/>
      <c r="AA971" s="125"/>
      <c r="AB971" s="125"/>
      <c r="AC971" s="125"/>
      <c r="AD971" s="125"/>
      <c r="AE971" s="125"/>
      <c r="AF971" s="125"/>
      <c r="AG971" s="125"/>
      <c r="AH971" s="125"/>
      <c r="AI971" s="125"/>
      <c r="AJ971" s="1"/>
    </row>
    <row r="972" ht="24.0" customHeight="1">
      <c r="A972" s="1"/>
      <c r="B972" s="126"/>
      <c r="C972" s="94"/>
      <c r="D972" s="1"/>
      <c r="E972" s="125"/>
      <c r="F972" s="125"/>
      <c r="G972" s="125"/>
      <c r="H972" s="125"/>
      <c r="I972" s="125"/>
      <c r="J972" s="125"/>
      <c r="K972" s="125"/>
      <c r="L972" s="125"/>
      <c r="M972" s="125"/>
      <c r="N972" s="125"/>
      <c r="O972" s="125"/>
      <c r="P972" s="125"/>
      <c r="Q972" s="125"/>
      <c r="R972" s="125"/>
      <c r="S972" s="125"/>
      <c r="T972" s="125"/>
      <c r="U972" s="125"/>
      <c r="V972" s="125"/>
      <c r="W972" s="125"/>
      <c r="X972" s="125"/>
      <c r="Y972" s="125"/>
      <c r="Z972" s="125"/>
      <c r="AA972" s="125"/>
      <c r="AB972" s="125"/>
      <c r="AC972" s="125"/>
      <c r="AD972" s="125"/>
      <c r="AE972" s="125"/>
      <c r="AF972" s="125"/>
      <c r="AG972" s="125"/>
      <c r="AH972" s="125"/>
      <c r="AI972" s="125"/>
      <c r="AJ972" s="1"/>
    </row>
    <row r="973" ht="24.0" customHeight="1">
      <c r="A973" s="1"/>
      <c r="B973" s="126"/>
      <c r="C973" s="94"/>
      <c r="D973" s="1"/>
      <c r="E973" s="125"/>
      <c r="F973" s="125"/>
      <c r="G973" s="125"/>
      <c r="H973" s="125"/>
      <c r="I973" s="125"/>
      <c r="J973" s="125"/>
      <c r="K973" s="125"/>
      <c r="L973" s="125"/>
      <c r="M973" s="125"/>
      <c r="N973" s="125"/>
      <c r="O973" s="125"/>
      <c r="P973" s="125"/>
      <c r="Q973" s="125"/>
      <c r="R973" s="125"/>
      <c r="S973" s="125"/>
      <c r="T973" s="125"/>
      <c r="U973" s="125"/>
      <c r="V973" s="125"/>
      <c r="W973" s="125"/>
      <c r="X973" s="125"/>
      <c r="Y973" s="125"/>
      <c r="Z973" s="125"/>
      <c r="AA973" s="125"/>
      <c r="AB973" s="125"/>
      <c r="AC973" s="125"/>
      <c r="AD973" s="125"/>
      <c r="AE973" s="125"/>
      <c r="AF973" s="125"/>
      <c r="AG973" s="125"/>
      <c r="AH973" s="125"/>
      <c r="AI973" s="125"/>
      <c r="AJ973" s="1"/>
    </row>
    <row r="974" ht="24.0" customHeight="1">
      <c r="A974" s="1"/>
      <c r="B974" s="126"/>
      <c r="C974" s="94"/>
      <c r="D974" s="1"/>
      <c r="E974" s="125"/>
      <c r="F974" s="125"/>
      <c r="G974" s="125"/>
      <c r="H974" s="125"/>
      <c r="I974" s="125"/>
      <c r="J974" s="125"/>
      <c r="K974" s="125"/>
      <c r="L974" s="125"/>
      <c r="M974" s="125"/>
      <c r="N974" s="125"/>
      <c r="O974" s="125"/>
      <c r="P974" s="125"/>
      <c r="Q974" s="125"/>
      <c r="R974" s="125"/>
      <c r="S974" s="125"/>
      <c r="T974" s="125"/>
      <c r="U974" s="125"/>
      <c r="V974" s="125"/>
      <c r="W974" s="125"/>
      <c r="X974" s="125"/>
      <c r="Y974" s="125"/>
      <c r="Z974" s="125"/>
      <c r="AA974" s="125"/>
      <c r="AB974" s="125"/>
      <c r="AC974" s="125"/>
      <c r="AD974" s="125"/>
      <c r="AE974" s="125"/>
      <c r="AF974" s="125"/>
      <c r="AG974" s="125"/>
      <c r="AH974" s="125"/>
      <c r="AI974" s="125"/>
      <c r="AJ974" s="1"/>
    </row>
    <row r="975" ht="24.0" customHeight="1">
      <c r="A975" s="1"/>
      <c r="B975" s="126"/>
      <c r="C975" s="94"/>
      <c r="D975" s="1"/>
      <c r="E975" s="125"/>
      <c r="F975" s="125"/>
      <c r="G975" s="125"/>
      <c r="H975" s="125"/>
      <c r="I975" s="125"/>
      <c r="J975" s="125"/>
      <c r="K975" s="125"/>
      <c r="L975" s="125"/>
      <c r="M975" s="125"/>
      <c r="N975" s="125"/>
      <c r="O975" s="125"/>
      <c r="P975" s="125"/>
      <c r="Q975" s="125"/>
      <c r="R975" s="125"/>
      <c r="S975" s="125"/>
      <c r="T975" s="125"/>
      <c r="U975" s="125"/>
      <c r="V975" s="125"/>
      <c r="W975" s="125"/>
      <c r="X975" s="125"/>
      <c r="Y975" s="125"/>
      <c r="Z975" s="125"/>
      <c r="AA975" s="125"/>
      <c r="AB975" s="125"/>
      <c r="AC975" s="125"/>
      <c r="AD975" s="125"/>
      <c r="AE975" s="125"/>
      <c r="AF975" s="125"/>
      <c r="AG975" s="125"/>
      <c r="AH975" s="125"/>
      <c r="AI975" s="125"/>
      <c r="AJ975" s="1"/>
    </row>
    <row r="976" ht="24.0" customHeight="1">
      <c r="A976" s="1"/>
      <c r="B976" s="126"/>
      <c r="C976" s="94"/>
      <c r="D976" s="1"/>
      <c r="E976" s="125"/>
      <c r="F976" s="125"/>
      <c r="G976" s="125"/>
      <c r="H976" s="125"/>
      <c r="I976" s="125"/>
      <c r="J976" s="125"/>
      <c r="K976" s="125"/>
      <c r="L976" s="125"/>
      <c r="M976" s="125"/>
      <c r="N976" s="125"/>
      <c r="O976" s="125"/>
      <c r="P976" s="125"/>
      <c r="Q976" s="125"/>
      <c r="R976" s="125"/>
      <c r="S976" s="125"/>
      <c r="T976" s="125"/>
      <c r="U976" s="125"/>
      <c r="V976" s="125"/>
      <c r="W976" s="125"/>
      <c r="X976" s="125"/>
      <c r="Y976" s="125"/>
      <c r="Z976" s="125"/>
      <c r="AA976" s="125"/>
      <c r="AB976" s="125"/>
      <c r="AC976" s="125"/>
      <c r="AD976" s="125"/>
      <c r="AE976" s="125"/>
      <c r="AF976" s="125"/>
      <c r="AG976" s="125"/>
      <c r="AH976" s="125"/>
      <c r="AI976" s="125"/>
      <c r="AJ976" s="1"/>
    </row>
    <row r="977" ht="24.0" customHeight="1">
      <c r="A977" s="1"/>
      <c r="B977" s="126"/>
      <c r="C977" s="94"/>
      <c r="D977" s="1"/>
      <c r="E977" s="125"/>
      <c r="F977" s="125"/>
      <c r="G977" s="125"/>
      <c r="H977" s="125"/>
      <c r="I977" s="125"/>
      <c r="J977" s="125"/>
      <c r="K977" s="125"/>
      <c r="L977" s="125"/>
      <c r="M977" s="125"/>
      <c r="N977" s="125"/>
      <c r="O977" s="125"/>
      <c r="P977" s="125"/>
      <c r="Q977" s="125"/>
      <c r="R977" s="125"/>
      <c r="S977" s="125"/>
      <c r="T977" s="125"/>
      <c r="U977" s="125"/>
      <c r="V977" s="125"/>
      <c r="W977" s="125"/>
      <c r="X977" s="125"/>
      <c r="Y977" s="125"/>
      <c r="Z977" s="125"/>
      <c r="AA977" s="125"/>
      <c r="AB977" s="125"/>
      <c r="AC977" s="125"/>
      <c r="AD977" s="125"/>
      <c r="AE977" s="125"/>
      <c r="AF977" s="125"/>
      <c r="AG977" s="125"/>
      <c r="AH977" s="125"/>
      <c r="AI977" s="125"/>
      <c r="AJ977" s="1"/>
    </row>
    <row r="978" ht="24.0" customHeight="1">
      <c r="A978" s="1"/>
      <c r="B978" s="126"/>
      <c r="C978" s="94"/>
      <c r="D978" s="1"/>
      <c r="E978" s="125"/>
      <c r="F978" s="125"/>
      <c r="G978" s="125"/>
      <c r="H978" s="125"/>
      <c r="I978" s="125"/>
      <c r="J978" s="125"/>
      <c r="K978" s="125"/>
      <c r="L978" s="125"/>
      <c r="M978" s="125"/>
      <c r="N978" s="125"/>
      <c r="O978" s="125"/>
      <c r="P978" s="125"/>
      <c r="Q978" s="125"/>
      <c r="R978" s="125"/>
      <c r="S978" s="125"/>
      <c r="T978" s="125"/>
      <c r="U978" s="125"/>
      <c r="V978" s="125"/>
      <c r="W978" s="125"/>
      <c r="X978" s="125"/>
      <c r="Y978" s="125"/>
      <c r="Z978" s="125"/>
      <c r="AA978" s="125"/>
      <c r="AB978" s="125"/>
      <c r="AC978" s="125"/>
      <c r="AD978" s="125"/>
      <c r="AE978" s="125"/>
      <c r="AF978" s="125"/>
      <c r="AG978" s="125"/>
      <c r="AH978" s="125"/>
      <c r="AI978" s="125"/>
      <c r="AJ978" s="1"/>
    </row>
    <row r="979" ht="24.0" customHeight="1">
      <c r="A979" s="1"/>
      <c r="B979" s="126"/>
      <c r="C979" s="94"/>
      <c r="D979" s="1"/>
      <c r="E979" s="125"/>
      <c r="F979" s="125"/>
      <c r="G979" s="125"/>
      <c r="H979" s="125"/>
      <c r="I979" s="125"/>
      <c r="J979" s="125"/>
      <c r="K979" s="125"/>
      <c r="L979" s="125"/>
      <c r="M979" s="125"/>
      <c r="N979" s="125"/>
      <c r="O979" s="125"/>
      <c r="P979" s="125"/>
      <c r="Q979" s="125"/>
      <c r="R979" s="125"/>
      <c r="S979" s="125"/>
      <c r="T979" s="125"/>
      <c r="U979" s="125"/>
      <c r="V979" s="125"/>
      <c r="W979" s="125"/>
      <c r="X979" s="125"/>
      <c r="Y979" s="125"/>
      <c r="Z979" s="125"/>
      <c r="AA979" s="125"/>
      <c r="AB979" s="125"/>
      <c r="AC979" s="125"/>
      <c r="AD979" s="125"/>
      <c r="AE979" s="125"/>
      <c r="AF979" s="125"/>
      <c r="AG979" s="125"/>
      <c r="AH979" s="125"/>
      <c r="AI979" s="125"/>
      <c r="AJ979" s="1"/>
    </row>
    <row r="980" ht="24.0" customHeight="1">
      <c r="A980" s="1"/>
      <c r="B980" s="126"/>
      <c r="C980" s="94"/>
      <c r="D980" s="1"/>
      <c r="E980" s="125"/>
      <c r="F980" s="125"/>
      <c r="G980" s="125"/>
      <c r="H980" s="125"/>
      <c r="I980" s="125"/>
      <c r="J980" s="125"/>
      <c r="K980" s="125"/>
      <c r="L980" s="125"/>
      <c r="M980" s="125"/>
      <c r="N980" s="125"/>
      <c r="O980" s="125"/>
      <c r="P980" s="125"/>
      <c r="Q980" s="125"/>
      <c r="R980" s="125"/>
      <c r="S980" s="125"/>
      <c r="T980" s="125"/>
      <c r="U980" s="125"/>
      <c r="V980" s="125"/>
      <c r="W980" s="125"/>
      <c r="X980" s="125"/>
      <c r="Y980" s="125"/>
      <c r="Z980" s="125"/>
      <c r="AA980" s="125"/>
      <c r="AB980" s="125"/>
      <c r="AC980" s="125"/>
      <c r="AD980" s="125"/>
      <c r="AE980" s="125"/>
      <c r="AF980" s="125"/>
      <c r="AG980" s="125"/>
      <c r="AH980" s="125"/>
      <c r="AI980" s="125"/>
      <c r="AJ980" s="1"/>
    </row>
    <row r="981" ht="24.0" customHeight="1">
      <c r="A981" s="1"/>
      <c r="B981" s="126"/>
      <c r="C981" s="94"/>
      <c r="D981" s="1"/>
      <c r="E981" s="125"/>
      <c r="F981" s="125"/>
      <c r="G981" s="125"/>
      <c r="H981" s="125"/>
      <c r="I981" s="125"/>
      <c r="J981" s="125"/>
      <c r="K981" s="125"/>
      <c r="L981" s="125"/>
      <c r="M981" s="125"/>
      <c r="N981" s="125"/>
      <c r="O981" s="125"/>
      <c r="P981" s="125"/>
      <c r="Q981" s="125"/>
      <c r="R981" s="125"/>
      <c r="S981" s="125"/>
      <c r="T981" s="125"/>
      <c r="U981" s="125"/>
      <c r="V981" s="125"/>
      <c r="W981" s="125"/>
      <c r="X981" s="125"/>
      <c r="Y981" s="125"/>
      <c r="Z981" s="125"/>
      <c r="AA981" s="125"/>
      <c r="AB981" s="125"/>
      <c r="AC981" s="125"/>
      <c r="AD981" s="125"/>
      <c r="AE981" s="125"/>
      <c r="AF981" s="125"/>
      <c r="AG981" s="125"/>
      <c r="AH981" s="125"/>
      <c r="AI981" s="125"/>
      <c r="AJ981" s="1"/>
    </row>
    <row r="982" ht="24.0" customHeight="1">
      <c r="A982" s="1"/>
      <c r="B982" s="126"/>
      <c r="C982" s="94"/>
      <c r="D982" s="1"/>
      <c r="E982" s="125"/>
      <c r="F982" s="125"/>
      <c r="G982" s="125"/>
      <c r="H982" s="125"/>
      <c r="I982" s="125"/>
      <c r="J982" s="125"/>
      <c r="K982" s="125"/>
      <c r="L982" s="125"/>
      <c r="M982" s="125"/>
      <c r="N982" s="125"/>
      <c r="O982" s="125"/>
      <c r="P982" s="125"/>
      <c r="Q982" s="125"/>
      <c r="R982" s="125"/>
      <c r="S982" s="125"/>
      <c r="T982" s="125"/>
      <c r="U982" s="125"/>
      <c r="V982" s="125"/>
      <c r="W982" s="125"/>
      <c r="X982" s="125"/>
      <c r="Y982" s="125"/>
      <c r="Z982" s="125"/>
      <c r="AA982" s="125"/>
      <c r="AB982" s="125"/>
      <c r="AC982" s="125"/>
      <c r="AD982" s="125"/>
      <c r="AE982" s="125"/>
      <c r="AF982" s="125"/>
      <c r="AG982" s="125"/>
      <c r="AH982" s="125"/>
      <c r="AI982" s="125"/>
      <c r="AJ982" s="1"/>
    </row>
    <row r="983" ht="24.0" customHeight="1">
      <c r="A983" s="1"/>
      <c r="B983" s="126"/>
      <c r="C983" s="94"/>
      <c r="D983" s="1"/>
      <c r="E983" s="125"/>
      <c r="F983" s="125"/>
      <c r="G983" s="125"/>
      <c r="H983" s="125"/>
      <c r="I983" s="125"/>
      <c r="J983" s="125"/>
      <c r="K983" s="125"/>
      <c r="L983" s="125"/>
      <c r="M983" s="125"/>
      <c r="N983" s="125"/>
      <c r="O983" s="125"/>
      <c r="P983" s="125"/>
      <c r="Q983" s="125"/>
      <c r="R983" s="125"/>
      <c r="S983" s="125"/>
      <c r="T983" s="125"/>
      <c r="U983" s="125"/>
      <c r="V983" s="125"/>
      <c r="W983" s="125"/>
      <c r="X983" s="125"/>
      <c r="Y983" s="125"/>
      <c r="Z983" s="125"/>
      <c r="AA983" s="125"/>
      <c r="AB983" s="125"/>
      <c r="AC983" s="125"/>
      <c r="AD983" s="125"/>
      <c r="AE983" s="125"/>
      <c r="AF983" s="125"/>
      <c r="AG983" s="125"/>
      <c r="AH983" s="125"/>
      <c r="AI983" s="125"/>
      <c r="AJ983" s="1"/>
    </row>
    <row r="984" ht="24.0" customHeight="1">
      <c r="A984" s="1"/>
      <c r="B984" s="126"/>
      <c r="C984" s="94"/>
      <c r="D984" s="1"/>
      <c r="E984" s="125"/>
      <c r="F984" s="125"/>
      <c r="G984" s="125"/>
      <c r="H984" s="125"/>
      <c r="I984" s="125"/>
      <c r="J984" s="125"/>
      <c r="K984" s="125"/>
      <c r="L984" s="125"/>
      <c r="M984" s="125"/>
      <c r="N984" s="125"/>
      <c r="O984" s="125"/>
      <c r="P984" s="125"/>
      <c r="Q984" s="125"/>
      <c r="R984" s="125"/>
      <c r="S984" s="125"/>
      <c r="T984" s="125"/>
      <c r="U984" s="125"/>
      <c r="V984" s="125"/>
      <c r="W984" s="125"/>
      <c r="X984" s="125"/>
      <c r="Y984" s="125"/>
      <c r="Z984" s="125"/>
      <c r="AA984" s="125"/>
      <c r="AB984" s="125"/>
      <c r="AC984" s="125"/>
      <c r="AD984" s="125"/>
      <c r="AE984" s="125"/>
      <c r="AF984" s="125"/>
      <c r="AG984" s="125"/>
      <c r="AH984" s="125"/>
      <c r="AI984" s="125"/>
      <c r="AJ984" s="1"/>
    </row>
    <row r="985" ht="24.0" customHeight="1">
      <c r="A985" s="1"/>
      <c r="B985" s="126"/>
      <c r="C985" s="94"/>
      <c r="D985" s="1"/>
      <c r="E985" s="125"/>
      <c r="F985" s="125"/>
      <c r="G985" s="125"/>
      <c r="H985" s="125"/>
      <c r="I985" s="125"/>
      <c r="J985" s="125"/>
      <c r="K985" s="125"/>
      <c r="L985" s="125"/>
      <c r="M985" s="125"/>
      <c r="N985" s="125"/>
      <c r="O985" s="125"/>
      <c r="P985" s="125"/>
      <c r="Q985" s="125"/>
      <c r="R985" s="125"/>
      <c r="S985" s="125"/>
      <c r="T985" s="125"/>
      <c r="U985" s="125"/>
      <c r="V985" s="125"/>
      <c r="W985" s="125"/>
      <c r="X985" s="125"/>
      <c r="Y985" s="125"/>
      <c r="Z985" s="125"/>
      <c r="AA985" s="125"/>
      <c r="AB985" s="125"/>
      <c r="AC985" s="125"/>
      <c r="AD985" s="125"/>
      <c r="AE985" s="125"/>
      <c r="AF985" s="125"/>
      <c r="AG985" s="125"/>
      <c r="AH985" s="125"/>
      <c r="AI985" s="125"/>
      <c r="AJ985" s="1"/>
    </row>
    <row r="986" ht="24.0" customHeight="1">
      <c r="A986" s="1"/>
      <c r="B986" s="126"/>
      <c r="C986" s="94"/>
      <c r="D986" s="1"/>
      <c r="E986" s="125"/>
      <c r="F986" s="125"/>
      <c r="G986" s="125"/>
      <c r="H986" s="125"/>
      <c r="I986" s="125"/>
      <c r="J986" s="125"/>
      <c r="K986" s="125"/>
      <c r="L986" s="125"/>
      <c r="M986" s="125"/>
      <c r="N986" s="125"/>
      <c r="O986" s="125"/>
      <c r="P986" s="125"/>
      <c r="Q986" s="125"/>
      <c r="R986" s="125"/>
      <c r="S986" s="125"/>
      <c r="T986" s="125"/>
      <c r="U986" s="125"/>
      <c r="V986" s="125"/>
      <c r="W986" s="125"/>
      <c r="X986" s="125"/>
      <c r="Y986" s="125"/>
      <c r="Z986" s="125"/>
      <c r="AA986" s="125"/>
      <c r="AB986" s="125"/>
      <c r="AC986" s="125"/>
      <c r="AD986" s="125"/>
      <c r="AE986" s="125"/>
      <c r="AF986" s="125"/>
      <c r="AG986" s="125"/>
      <c r="AH986" s="125"/>
      <c r="AI986" s="125"/>
      <c r="AJ986" s="1"/>
    </row>
    <row r="987" ht="24.0" customHeight="1">
      <c r="A987" s="1"/>
      <c r="B987" s="126"/>
      <c r="C987" s="94"/>
      <c r="D987" s="1"/>
      <c r="E987" s="125"/>
      <c r="F987" s="125"/>
      <c r="G987" s="125"/>
      <c r="H987" s="125"/>
      <c r="I987" s="125"/>
      <c r="J987" s="125"/>
      <c r="K987" s="125"/>
      <c r="L987" s="125"/>
      <c r="M987" s="125"/>
      <c r="N987" s="125"/>
      <c r="O987" s="125"/>
      <c r="P987" s="125"/>
      <c r="Q987" s="125"/>
      <c r="R987" s="125"/>
      <c r="S987" s="125"/>
      <c r="T987" s="125"/>
      <c r="U987" s="125"/>
      <c r="V987" s="125"/>
      <c r="W987" s="125"/>
      <c r="X987" s="125"/>
      <c r="Y987" s="125"/>
      <c r="Z987" s="125"/>
      <c r="AA987" s="125"/>
      <c r="AB987" s="125"/>
      <c r="AC987" s="125"/>
      <c r="AD987" s="125"/>
      <c r="AE987" s="125"/>
      <c r="AF987" s="125"/>
      <c r="AG987" s="125"/>
      <c r="AH987" s="125"/>
      <c r="AI987" s="125"/>
      <c r="AJ987" s="1"/>
    </row>
    <row r="988" ht="24.0" customHeight="1">
      <c r="A988" s="1"/>
      <c r="B988" s="126"/>
      <c r="C988" s="94"/>
      <c r="D988" s="1"/>
      <c r="E988" s="125"/>
      <c r="F988" s="125"/>
      <c r="G988" s="125"/>
      <c r="H988" s="125"/>
      <c r="I988" s="125"/>
      <c r="J988" s="125"/>
      <c r="K988" s="125"/>
      <c r="L988" s="125"/>
      <c r="M988" s="125"/>
      <c r="N988" s="125"/>
      <c r="O988" s="125"/>
      <c r="P988" s="125"/>
      <c r="Q988" s="125"/>
      <c r="R988" s="125"/>
      <c r="S988" s="125"/>
      <c r="T988" s="125"/>
      <c r="U988" s="125"/>
      <c r="V988" s="125"/>
      <c r="W988" s="125"/>
      <c r="X988" s="125"/>
      <c r="Y988" s="125"/>
      <c r="Z988" s="125"/>
      <c r="AA988" s="125"/>
      <c r="AB988" s="125"/>
      <c r="AC988" s="125"/>
      <c r="AD988" s="125"/>
      <c r="AE988" s="125"/>
      <c r="AF988" s="125"/>
      <c r="AG988" s="125"/>
      <c r="AH988" s="125"/>
      <c r="AI988" s="125"/>
      <c r="AJ988" s="1"/>
    </row>
    <row r="989" ht="24.0" customHeight="1">
      <c r="A989" s="1"/>
      <c r="B989" s="126"/>
      <c r="C989" s="94"/>
      <c r="D989" s="1"/>
      <c r="E989" s="125"/>
      <c r="F989" s="125"/>
      <c r="G989" s="125"/>
      <c r="H989" s="125"/>
      <c r="I989" s="125"/>
      <c r="J989" s="125"/>
      <c r="K989" s="125"/>
      <c r="L989" s="125"/>
      <c r="M989" s="125"/>
      <c r="N989" s="125"/>
      <c r="O989" s="125"/>
      <c r="P989" s="125"/>
      <c r="Q989" s="125"/>
      <c r="R989" s="125"/>
      <c r="S989" s="125"/>
      <c r="T989" s="125"/>
      <c r="U989" s="125"/>
      <c r="V989" s="125"/>
      <c r="W989" s="125"/>
      <c r="X989" s="125"/>
      <c r="Y989" s="125"/>
      <c r="Z989" s="125"/>
      <c r="AA989" s="125"/>
      <c r="AB989" s="125"/>
      <c r="AC989" s="125"/>
      <c r="AD989" s="125"/>
      <c r="AE989" s="125"/>
      <c r="AF989" s="125"/>
      <c r="AG989" s="125"/>
      <c r="AH989" s="125"/>
      <c r="AI989" s="125"/>
      <c r="AJ989" s="1"/>
    </row>
    <row r="990" ht="24.0" customHeight="1">
      <c r="A990" s="1"/>
      <c r="B990" s="126"/>
      <c r="C990" s="94"/>
      <c r="D990" s="1"/>
      <c r="E990" s="125"/>
      <c r="F990" s="125"/>
      <c r="G990" s="125"/>
      <c r="H990" s="125"/>
      <c r="I990" s="125"/>
      <c r="J990" s="125"/>
      <c r="K990" s="125"/>
      <c r="L990" s="125"/>
      <c r="M990" s="125"/>
      <c r="N990" s="125"/>
      <c r="O990" s="125"/>
      <c r="P990" s="125"/>
      <c r="Q990" s="125"/>
      <c r="R990" s="125"/>
      <c r="S990" s="125"/>
      <c r="T990" s="125"/>
      <c r="U990" s="125"/>
      <c r="V990" s="125"/>
      <c r="W990" s="125"/>
      <c r="X990" s="125"/>
      <c r="Y990" s="125"/>
      <c r="Z990" s="125"/>
      <c r="AA990" s="125"/>
      <c r="AB990" s="125"/>
      <c r="AC990" s="125"/>
      <c r="AD990" s="125"/>
      <c r="AE990" s="125"/>
      <c r="AF990" s="125"/>
      <c r="AG990" s="125"/>
      <c r="AH990" s="125"/>
      <c r="AI990" s="125"/>
      <c r="AJ990" s="1"/>
    </row>
    <row r="991" ht="24.0" customHeight="1">
      <c r="A991" s="1"/>
      <c r="B991" s="126"/>
      <c r="C991" s="94"/>
      <c r="D991" s="1"/>
      <c r="E991" s="125"/>
      <c r="F991" s="125"/>
      <c r="G991" s="125"/>
      <c r="H991" s="125"/>
      <c r="I991" s="125"/>
      <c r="J991" s="125"/>
      <c r="K991" s="125"/>
      <c r="L991" s="125"/>
      <c r="M991" s="125"/>
      <c r="N991" s="125"/>
      <c r="O991" s="125"/>
      <c r="P991" s="125"/>
      <c r="Q991" s="125"/>
      <c r="R991" s="125"/>
      <c r="S991" s="125"/>
      <c r="T991" s="125"/>
      <c r="U991" s="125"/>
      <c r="V991" s="125"/>
      <c r="W991" s="125"/>
      <c r="X991" s="125"/>
      <c r="Y991" s="125"/>
      <c r="Z991" s="125"/>
      <c r="AA991" s="125"/>
      <c r="AB991" s="125"/>
      <c r="AC991" s="125"/>
      <c r="AD991" s="125"/>
      <c r="AE991" s="125"/>
      <c r="AF991" s="125"/>
      <c r="AG991" s="125"/>
      <c r="AH991" s="125"/>
      <c r="AI991" s="125"/>
      <c r="AJ991" s="1"/>
    </row>
    <row r="992" ht="24.0" customHeight="1">
      <c r="A992" s="1"/>
      <c r="B992" s="126"/>
      <c r="C992" s="94"/>
      <c r="D992" s="1"/>
      <c r="E992" s="125"/>
      <c r="F992" s="125"/>
      <c r="G992" s="125"/>
      <c r="H992" s="125"/>
      <c r="I992" s="125"/>
      <c r="J992" s="125"/>
      <c r="K992" s="125"/>
      <c r="L992" s="125"/>
      <c r="M992" s="125"/>
      <c r="N992" s="125"/>
      <c r="O992" s="125"/>
      <c r="P992" s="125"/>
      <c r="Q992" s="125"/>
      <c r="R992" s="125"/>
      <c r="S992" s="125"/>
      <c r="T992" s="125"/>
      <c r="U992" s="125"/>
      <c r="V992" s="125"/>
      <c r="W992" s="125"/>
      <c r="X992" s="125"/>
      <c r="Y992" s="125"/>
      <c r="Z992" s="125"/>
      <c r="AA992" s="125"/>
      <c r="AB992" s="125"/>
      <c r="AC992" s="125"/>
      <c r="AD992" s="125"/>
      <c r="AE992" s="125"/>
      <c r="AF992" s="125"/>
      <c r="AG992" s="125"/>
      <c r="AH992" s="125"/>
      <c r="AI992" s="125"/>
      <c r="AJ992" s="1"/>
    </row>
    <row r="993" ht="24.0" customHeight="1">
      <c r="A993" s="1"/>
      <c r="B993" s="126"/>
      <c r="C993" s="94"/>
      <c r="D993" s="1"/>
      <c r="E993" s="125"/>
      <c r="F993" s="125"/>
      <c r="G993" s="125"/>
      <c r="H993" s="125"/>
      <c r="I993" s="125"/>
      <c r="J993" s="125"/>
      <c r="K993" s="125"/>
      <c r="L993" s="125"/>
      <c r="M993" s="125"/>
      <c r="N993" s="125"/>
      <c r="O993" s="125"/>
      <c r="P993" s="125"/>
      <c r="Q993" s="125"/>
      <c r="R993" s="125"/>
      <c r="S993" s="125"/>
      <c r="T993" s="125"/>
      <c r="U993" s="125"/>
      <c r="V993" s="125"/>
      <c r="W993" s="125"/>
      <c r="X993" s="125"/>
      <c r="Y993" s="125"/>
      <c r="Z993" s="125"/>
      <c r="AA993" s="125"/>
      <c r="AB993" s="125"/>
      <c r="AC993" s="125"/>
      <c r="AD993" s="125"/>
      <c r="AE993" s="125"/>
      <c r="AF993" s="125"/>
      <c r="AG993" s="125"/>
      <c r="AH993" s="125"/>
      <c r="AI993" s="125"/>
      <c r="AJ993" s="1"/>
    </row>
    <row r="994" ht="24.0" customHeight="1">
      <c r="A994" s="1"/>
      <c r="B994" s="126"/>
      <c r="C994" s="94"/>
      <c r="D994" s="1"/>
      <c r="E994" s="125"/>
      <c r="F994" s="125"/>
      <c r="G994" s="125"/>
      <c r="H994" s="125"/>
      <c r="I994" s="125"/>
      <c r="J994" s="125"/>
      <c r="K994" s="125"/>
      <c r="L994" s="125"/>
      <c r="M994" s="125"/>
      <c r="N994" s="125"/>
      <c r="O994" s="125"/>
      <c r="P994" s="125"/>
      <c r="Q994" s="125"/>
      <c r="R994" s="125"/>
      <c r="S994" s="125"/>
      <c r="T994" s="125"/>
      <c r="U994" s="125"/>
      <c r="V994" s="125"/>
      <c r="W994" s="125"/>
      <c r="X994" s="125"/>
      <c r="Y994" s="125"/>
      <c r="Z994" s="125"/>
      <c r="AA994" s="125"/>
      <c r="AB994" s="125"/>
      <c r="AC994" s="125"/>
      <c r="AD994" s="125"/>
      <c r="AE994" s="125"/>
      <c r="AF994" s="125"/>
      <c r="AG994" s="125"/>
      <c r="AH994" s="125"/>
      <c r="AI994" s="125"/>
      <c r="AJ994" s="1"/>
    </row>
    <row r="995" ht="24.0" customHeight="1">
      <c r="A995" s="1"/>
      <c r="B995" s="126"/>
      <c r="C995" s="94"/>
      <c r="D995" s="1"/>
      <c r="E995" s="125"/>
      <c r="F995" s="125"/>
      <c r="G995" s="125"/>
      <c r="H995" s="125"/>
      <c r="I995" s="125"/>
      <c r="J995" s="125"/>
      <c r="K995" s="125"/>
      <c r="L995" s="125"/>
      <c r="M995" s="125"/>
      <c r="N995" s="125"/>
      <c r="O995" s="125"/>
      <c r="P995" s="125"/>
      <c r="Q995" s="125"/>
      <c r="R995" s="125"/>
      <c r="S995" s="125"/>
      <c r="T995" s="125"/>
      <c r="U995" s="125"/>
      <c r="V995" s="125"/>
      <c r="W995" s="125"/>
      <c r="X995" s="125"/>
      <c r="Y995" s="125"/>
      <c r="Z995" s="125"/>
      <c r="AA995" s="125"/>
      <c r="AB995" s="125"/>
      <c r="AC995" s="125"/>
      <c r="AD995" s="125"/>
      <c r="AE995" s="125"/>
      <c r="AF995" s="125"/>
      <c r="AG995" s="125"/>
      <c r="AH995" s="125"/>
      <c r="AI995" s="125"/>
      <c r="AJ995" s="1"/>
    </row>
    <row r="996" ht="24.0" customHeight="1">
      <c r="A996" s="1"/>
      <c r="B996" s="126"/>
      <c r="C996" s="94"/>
      <c r="D996" s="1"/>
      <c r="E996" s="125"/>
      <c r="F996" s="125"/>
      <c r="G996" s="125"/>
      <c r="H996" s="125"/>
      <c r="I996" s="125"/>
      <c r="J996" s="125"/>
      <c r="K996" s="125"/>
      <c r="L996" s="125"/>
      <c r="M996" s="125"/>
      <c r="N996" s="125"/>
      <c r="O996" s="125"/>
      <c r="P996" s="125"/>
      <c r="Q996" s="125"/>
      <c r="R996" s="125"/>
      <c r="S996" s="125"/>
      <c r="T996" s="125"/>
      <c r="U996" s="125"/>
      <c r="V996" s="125"/>
      <c r="W996" s="125"/>
      <c r="X996" s="125"/>
      <c r="Y996" s="125"/>
      <c r="Z996" s="125"/>
      <c r="AA996" s="125"/>
      <c r="AB996" s="125"/>
      <c r="AC996" s="125"/>
      <c r="AD996" s="125"/>
      <c r="AE996" s="125"/>
      <c r="AF996" s="125"/>
      <c r="AG996" s="125"/>
      <c r="AH996" s="125"/>
      <c r="AI996" s="125"/>
      <c r="AJ996" s="1"/>
    </row>
    <row r="997" ht="24.0" customHeight="1">
      <c r="A997" s="1"/>
      <c r="B997" s="126"/>
      <c r="C997" s="94"/>
      <c r="D997" s="1"/>
      <c r="E997" s="125"/>
      <c r="F997" s="125"/>
      <c r="G997" s="125"/>
      <c r="H997" s="125"/>
      <c r="I997" s="125"/>
      <c r="J997" s="125"/>
      <c r="K997" s="125"/>
      <c r="L997" s="125"/>
      <c r="M997" s="125"/>
      <c r="N997" s="125"/>
      <c r="O997" s="125"/>
      <c r="P997" s="125"/>
      <c r="Q997" s="125"/>
      <c r="R997" s="125"/>
      <c r="S997" s="125"/>
      <c r="T997" s="125"/>
      <c r="U997" s="125"/>
      <c r="V997" s="125"/>
      <c r="W997" s="125"/>
      <c r="X997" s="125"/>
      <c r="Y997" s="125"/>
      <c r="Z997" s="125"/>
      <c r="AA997" s="125"/>
      <c r="AB997" s="125"/>
      <c r="AC997" s="125"/>
      <c r="AD997" s="125"/>
      <c r="AE997" s="125"/>
      <c r="AF997" s="125"/>
      <c r="AG997" s="125"/>
      <c r="AH997" s="125"/>
      <c r="AI997" s="125"/>
      <c r="AJ997" s="1"/>
    </row>
    <row r="998" ht="24.0" customHeight="1">
      <c r="A998" s="1"/>
      <c r="B998" s="126"/>
      <c r="C998" s="94"/>
      <c r="D998" s="1"/>
      <c r="E998" s="125"/>
      <c r="F998" s="125"/>
      <c r="G998" s="125"/>
      <c r="H998" s="125"/>
      <c r="I998" s="125"/>
      <c r="J998" s="125"/>
      <c r="K998" s="125"/>
      <c r="L998" s="125"/>
      <c r="M998" s="125"/>
      <c r="N998" s="125"/>
      <c r="O998" s="125"/>
      <c r="P998" s="125"/>
      <c r="Q998" s="125"/>
      <c r="R998" s="125"/>
      <c r="S998" s="125"/>
      <c r="T998" s="125"/>
      <c r="U998" s="125"/>
      <c r="V998" s="125"/>
      <c r="W998" s="125"/>
      <c r="X998" s="125"/>
      <c r="Y998" s="125"/>
      <c r="Z998" s="125"/>
      <c r="AA998" s="125"/>
      <c r="AB998" s="125"/>
      <c r="AC998" s="125"/>
      <c r="AD998" s="125"/>
      <c r="AE998" s="125"/>
      <c r="AF998" s="125"/>
      <c r="AG998" s="125"/>
      <c r="AH998" s="125"/>
      <c r="AI998" s="125"/>
      <c r="AJ998" s="1"/>
    </row>
  </sheetData>
  <mergeCells count="44">
    <mergeCell ref="B1:AJ1"/>
    <mergeCell ref="D3:AJ3"/>
    <mergeCell ref="L5:N5"/>
    <mergeCell ref="X6:AH6"/>
    <mergeCell ref="O10:S10"/>
    <mergeCell ref="X12:AI12"/>
    <mergeCell ref="D17:AJ17"/>
    <mergeCell ref="D5:D6"/>
    <mergeCell ref="E15:F15"/>
    <mergeCell ref="D18:D20"/>
    <mergeCell ref="F18:H18"/>
    <mergeCell ref="D21:D22"/>
    <mergeCell ref="D23:D24"/>
    <mergeCell ref="K26:M26"/>
    <mergeCell ref="AB13:AF13"/>
    <mergeCell ref="W19:X19"/>
    <mergeCell ref="U20:V20"/>
    <mergeCell ref="AH20:AI20"/>
    <mergeCell ref="V25:W25"/>
    <mergeCell ref="Q27:R27"/>
    <mergeCell ref="AC28:AE28"/>
    <mergeCell ref="S40:AD40"/>
    <mergeCell ref="AG41:AI41"/>
    <mergeCell ref="E42:M42"/>
    <mergeCell ref="W46:X46"/>
    <mergeCell ref="V29:W29"/>
    <mergeCell ref="X30:Y30"/>
    <mergeCell ref="M32:O32"/>
    <mergeCell ref="Z33:AD33"/>
    <mergeCell ref="AC34:AD34"/>
    <mergeCell ref="AE37:AG37"/>
    <mergeCell ref="E39:P39"/>
    <mergeCell ref="D43:D46"/>
    <mergeCell ref="B47:B59"/>
    <mergeCell ref="B60:B72"/>
    <mergeCell ref="B90:B102"/>
    <mergeCell ref="B103:B105"/>
    <mergeCell ref="D26:D27"/>
    <mergeCell ref="D28:D30"/>
    <mergeCell ref="D31:D34"/>
    <mergeCell ref="E31:G31"/>
    <mergeCell ref="D35:D37"/>
    <mergeCell ref="E35:G35"/>
    <mergeCell ref="D39:D4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9E2F3"/>
    <pageSetUpPr/>
  </sheetPr>
  <sheetViews>
    <sheetView workbookViewId="0"/>
  </sheetViews>
  <sheetFormatPr customHeight="1" defaultColWidth="9.18" defaultRowHeight="15.0"/>
  <cols>
    <col customWidth="1" min="1" max="1" width="60.36"/>
    <col customWidth="1" min="2" max="2" width="13.73"/>
    <col customWidth="1" min="3" max="3" width="14.91"/>
    <col customWidth="1" min="4" max="35" width="9.0"/>
  </cols>
  <sheetData>
    <row r="1" ht="64.5" customHeight="1">
      <c r="A1" s="251" t="s">
        <v>189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ht="37.5" customHeight="1">
      <c r="A2" s="6" t="s">
        <v>2</v>
      </c>
      <c r="B2" s="6" t="s">
        <v>3</v>
      </c>
      <c r="C2" s="6" t="s">
        <v>4</v>
      </c>
      <c r="D2" s="6">
        <v>1.0</v>
      </c>
      <c r="E2" s="6">
        <v>2.0</v>
      </c>
      <c r="F2" s="6">
        <v>3.0</v>
      </c>
      <c r="G2" s="6">
        <v>4.0</v>
      </c>
      <c r="H2" s="6">
        <v>5.0</v>
      </c>
      <c r="I2" s="6">
        <v>6.0</v>
      </c>
      <c r="J2" s="6">
        <v>7.0</v>
      </c>
      <c r="K2" s="6">
        <v>8.0</v>
      </c>
      <c r="L2" s="6">
        <v>9.0</v>
      </c>
      <c r="M2" s="6">
        <v>10.0</v>
      </c>
      <c r="N2" s="6">
        <v>11.0</v>
      </c>
      <c r="O2" s="6">
        <v>12.0</v>
      </c>
      <c r="P2" s="6">
        <v>13.0</v>
      </c>
      <c r="Q2" s="6">
        <v>14.0</v>
      </c>
      <c r="R2" s="6">
        <v>15.0</v>
      </c>
      <c r="S2" s="6">
        <v>16.0</v>
      </c>
      <c r="T2" s="6">
        <v>17.0</v>
      </c>
      <c r="U2" s="6">
        <v>18.0</v>
      </c>
      <c r="V2" s="6">
        <v>19.0</v>
      </c>
      <c r="W2" s="6">
        <v>20.0</v>
      </c>
      <c r="X2" s="6">
        <v>21.0</v>
      </c>
      <c r="Y2" s="6">
        <v>22.0</v>
      </c>
      <c r="Z2" s="6">
        <v>23.0</v>
      </c>
      <c r="AA2" s="6">
        <v>24.0</v>
      </c>
      <c r="AB2" s="6">
        <v>25.0</v>
      </c>
      <c r="AC2" s="6">
        <v>26.0</v>
      </c>
      <c r="AD2" s="6">
        <v>27.0</v>
      </c>
      <c r="AE2" s="6">
        <v>28.0</v>
      </c>
      <c r="AF2" s="6">
        <v>29.0</v>
      </c>
      <c r="AG2" s="6">
        <v>30.0</v>
      </c>
      <c r="AH2" s="6">
        <v>31.0</v>
      </c>
      <c r="AI2" s="7" t="s">
        <v>5</v>
      </c>
    </row>
    <row r="3" ht="24.0" customHeight="1">
      <c r="A3" s="252" t="s">
        <v>78</v>
      </c>
      <c r="B3" s="253" t="s">
        <v>190</v>
      </c>
      <c r="C3" s="114" t="s">
        <v>191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161">
        <v>0.0</v>
      </c>
    </row>
    <row r="4" ht="24.0" customHeight="1">
      <c r="A4" s="87"/>
      <c r="B4" s="254"/>
      <c r="C4" s="137" t="s">
        <v>192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255"/>
      <c r="AI4" s="161">
        <v>0.0</v>
      </c>
    </row>
    <row r="5" ht="24.0" customHeight="1">
      <c r="A5" s="87"/>
      <c r="B5" s="254"/>
      <c r="C5" s="114" t="s">
        <v>193</v>
      </c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161">
        <v>0.0</v>
      </c>
    </row>
    <row r="6" ht="24.0" customHeight="1">
      <c r="A6" s="87"/>
      <c r="B6" s="254"/>
      <c r="C6" s="137" t="s">
        <v>194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61">
        <v>0.0</v>
      </c>
    </row>
    <row r="7" ht="24.0" customHeight="1">
      <c r="A7" s="87"/>
      <c r="B7" s="254"/>
      <c r="C7" s="114" t="s">
        <v>195</v>
      </c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55"/>
      <c r="AG7" s="255"/>
      <c r="AH7" s="255"/>
      <c r="AI7" s="161">
        <v>0.0</v>
      </c>
    </row>
    <row r="8" ht="24.0" customHeight="1">
      <c r="A8" s="256" t="s">
        <v>196</v>
      </c>
      <c r="B8" s="254"/>
      <c r="C8" s="137" t="s">
        <v>197</v>
      </c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257">
        <v>60.0</v>
      </c>
      <c r="Q8" s="12"/>
      <c r="R8" s="12"/>
      <c r="S8" s="12"/>
      <c r="T8" s="19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258">
        <v>60.0</v>
      </c>
    </row>
    <row r="9" ht="24.0" customHeight="1">
      <c r="A9" s="256"/>
      <c r="B9" s="254"/>
      <c r="C9" s="114" t="s">
        <v>198</v>
      </c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55"/>
      <c r="AI9" s="161">
        <v>0.0</v>
      </c>
    </row>
    <row r="10" ht="24.0" customHeight="1">
      <c r="A10" s="256" t="s">
        <v>199</v>
      </c>
      <c r="B10" s="254"/>
      <c r="C10" s="137" t="s">
        <v>200</v>
      </c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259">
        <v>137.0</v>
      </c>
      <c r="Y10" s="12"/>
      <c r="Z10" s="12"/>
      <c r="AA10" s="12"/>
      <c r="AB10" s="12"/>
      <c r="AC10" s="12"/>
      <c r="AD10" s="12"/>
      <c r="AE10" s="12"/>
      <c r="AF10" s="12"/>
      <c r="AG10" s="12"/>
      <c r="AH10" s="19"/>
      <c r="AI10" s="258">
        <v>137.0</v>
      </c>
    </row>
    <row r="11" ht="24.0" customHeight="1">
      <c r="A11" s="256"/>
      <c r="B11" s="254"/>
      <c r="C11" s="141" t="s">
        <v>201</v>
      </c>
      <c r="D11" s="259"/>
      <c r="E11" s="19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161"/>
      <c r="AD11" s="161"/>
      <c r="AE11" s="161"/>
      <c r="AF11" s="161"/>
      <c r="AG11" s="161"/>
      <c r="AH11" s="255"/>
      <c r="AI11" s="161">
        <v>0.0</v>
      </c>
    </row>
    <row r="12" ht="24.0" customHeight="1">
      <c r="A12" s="256" t="s">
        <v>202</v>
      </c>
      <c r="B12" s="254"/>
      <c r="C12" s="91"/>
      <c r="D12" s="20"/>
      <c r="E12" s="20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60">
        <v>145.0</v>
      </c>
      <c r="AD12" s="12"/>
      <c r="AE12" s="12"/>
      <c r="AF12" s="12"/>
      <c r="AG12" s="19"/>
      <c r="AH12" s="255"/>
      <c r="AI12" s="258">
        <v>145.0</v>
      </c>
    </row>
    <row r="13" ht="24.0" customHeight="1">
      <c r="A13" s="256"/>
      <c r="B13" s="254"/>
      <c r="C13" s="137" t="s">
        <v>203</v>
      </c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61">
        <v>0.0</v>
      </c>
    </row>
    <row r="14" ht="24.0" customHeight="1">
      <c r="A14" s="256" t="s">
        <v>204</v>
      </c>
      <c r="B14" s="254"/>
      <c r="C14" s="114" t="s">
        <v>205</v>
      </c>
      <c r="D14" s="221"/>
      <c r="E14" s="221"/>
      <c r="F14" s="261">
        <v>115.0</v>
      </c>
      <c r="G14" s="19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58">
        <v>115.0</v>
      </c>
    </row>
    <row r="15" ht="24.0" customHeight="1">
      <c r="A15" s="262"/>
      <c r="B15" s="28"/>
      <c r="C15" s="137" t="s">
        <v>206</v>
      </c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255"/>
      <c r="AI15" s="161">
        <v>0.0</v>
      </c>
    </row>
    <row r="16" ht="24.0" customHeight="1">
      <c r="A16" s="263" t="s">
        <v>207</v>
      </c>
      <c r="B16" s="253" t="s">
        <v>208</v>
      </c>
      <c r="C16" s="114" t="s">
        <v>191</v>
      </c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161">
        <v>0.0</v>
      </c>
    </row>
    <row r="17" ht="24.0" customHeight="1">
      <c r="A17" s="256"/>
      <c r="B17" s="254"/>
      <c r="C17" s="49" t="s">
        <v>192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55"/>
      <c r="AI17" s="161">
        <v>0.0</v>
      </c>
    </row>
    <row r="18" ht="24.0" customHeight="1">
      <c r="A18" s="256"/>
      <c r="B18" s="254"/>
      <c r="C18" s="114" t="s">
        <v>193</v>
      </c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161">
        <v>0.0</v>
      </c>
    </row>
    <row r="19" ht="24.0" customHeight="1">
      <c r="A19" s="256" t="s">
        <v>209</v>
      </c>
      <c r="B19" s="254"/>
      <c r="C19" s="49" t="s">
        <v>194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8">
        <v>31.0</v>
      </c>
      <c r="AA19" s="12"/>
      <c r="AB19" s="12"/>
      <c r="AC19" s="12"/>
      <c r="AD19" s="19"/>
      <c r="AE19" s="219"/>
      <c r="AF19" s="219"/>
      <c r="AG19" s="219"/>
      <c r="AH19" s="219"/>
      <c r="AI19" s="258">
        <v>31.0</v>
      </c>
    </row>
    <row r="20" ht="24.0" customHeight="1">
      <c r="A20" s="256" t="s">
        <v>210</v>
      </c>
      <c r="B20" s="254"/>
      <c r="C20" s="114" t="s">
        <v>195</v>
      </c>
      <c r="D20" s="218">
        <v>17.0</v>
      </c>
      <c r="E20" s="12"/>
      <c r="F20" s="19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55"/>
      <c r="AG20" s="255"/>
      <c r="AH20" s="255"/>
      <c r="AI20" s="258">
        <f>SUM(D20:AH20)</f>
        <v>17</v>
      </c>
    </row>
    <row r="21" ht="24.0" customHeight="1">
      <c r="A21" s="256" t="s">
        <v>211</v>
      </c>
      <c r="B21" s="254"/>
      <c r="C21" s="264" t="s">
        <v>197</v>
      </c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8">
        <v>30.0</v>
      </c>
      <c r="X21" s="12"/>
      <c r="Y21" s="19"/>
      <c r="Z21" s="219"/>
      <c r="AA21" s="219"/>
      <c r="AB21" s="219"/>
      <c r="AC21" s="219"/>
      <c r="AD21" s="219"/>
      <c r="AE21" s="219"/>
      <c r="AF21" s="219"/>
      <c r="AG21" s="219"/>
      <c r="AH21" s="219"/>
      <c r="AI21" s="265">
        <f>W21+AD22</f>
        <v>45</v>
      </c>
    </row>
    <row r="22" ht="24.0" customHeight="1">
      <c r="A22" s="256" t="s">
        <v>212</v>
      </c>
      <c r="B22" s="254"/>
      <c r="C22" s="91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8">
        <v>15.0</v>
      </c>
      <c r="AE22" s="12"/>
      <c r="AF22" s="19"/>
      <c r="AG22" s="219"/>
      <c r="AH22" s="219"/>
      <c r="AI22" s="91"/>
    </row>
    <row r="23" ht="24.0" customHeight="1">
      <c r="A23" s="256" t="s">
        <v>213</v>
      </c>
      <c r="B23" s="254"/>
      <c r="C23" s="141" t="s">
        <v>198</v>
      </c>
      <c r="D23" s="221"/>
      <c r="E23" s="221"/>
      <c r="F23" s="218">
        <v>10.0</v>
      </c>
      <c r="G23" s="12"/>
      <c r="H23" s="19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55"/>
      <c r="AI23" s="265">
        <f>F23+U24+W25</f>
        <v>109</v>
      </c>
    </row>
    <row r="24" ht="24.0" customHeight="1">
      <c r="A24" s="256" t="s">
        <v>214</v>
      </c>
      <c r="B24" s="254"/>
      <c r="C24" s="87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18">
        <v>35.0</v>
      </c>
      <c r="V24" s="12"/>
      <c r="W24" s="19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55"/>
      <c r="AI24" s="87"/>
    </row>
    <row r="25" ht="24.0" customHeight="1">
      <c r="A25" s="256" t="s">
        <v>215</v>
      </c>
      <c r="B25" s="254"/>
      <c r="C25" s="9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18">
        <v>64.0</v>
      </c>
      <c r="X25" s="19"/>
      <c r="Y25" s="221"/>
      <c r="Z25" s="221"/>
      <c r="AA25" s="221"/>
      <c r="AB25" s="221"/>
      <c r="AC25" s="221"/>
      <c r="AD25" s="221"/>
      <c r="AE25" s="221"/>
      <c r="AF25" s="221"/>
      <c r="AG25" s="221"/>
      <c r="AH25" s="255"/>
      <c r="AI25" s="91"/>
    </row>
    <row r="26" ht="24.0" customHeight="1">
      <c r="A26" s="256" t="s">
        <v>216</v>
      </c>
      <c r="B26" s="254"/>
      <c r="C26" s="49" t="s">
        <v>200</v>
      </c>
      <c r="D26" s="219"/>
      <c r="E26" s="219"/>
      <c r="F26" s="219"/>
      <c r="G26" s="219"/>
      <c r="H26" s="219"/>
      <c r="I26" s="219"/>
      <c r="J26" s="219"/>
      <c r="K26" s="219"/>
      <c r="L26" s="219"/>
      <c r="M26" s="218">
        <v>24.0</v>
      </c>
      <c r="N26" s="12"/>
      <c r="O26" s="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58">
        <f>SUM(D26:AH26)</f>
        <v>24</v>
      </c>
    </row>
    <row r="27" ht="24.0" customHeight="1">
      <c r="A27" s="256" t="s">
        <v>217</v>
      </c>
      <c r="B27" s="254"/>
      <c r="C27" s="141" t="s">
        <v>201</v>
      </c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18">
        <v>20.0</v>
      </c>
      <c r="AD27" s="12"/>
      <c r="AE27" s="12"/>
      <c r="AF27" s="12"/>
      <c r="AG27" s="19"/>
      <c r="AH27" s="266"/>
      <c r="AI27" s="265">
        <f>AC27+AF28</f>
        <v>60</v>
      </c>
    </row>
    <row r="28" ht="24.0" customHeight="1">
      <c r="A28" s="256" t="s">
        <v>218</v>
      </c>
      <c r="B28" s="254"/>
      <c r="C28" s="9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16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18">
        <v>40.0</v>
      </c>
      <c r="AG28" s="19"/>
      <c r="AH28" s="255"/>
      <c r="AI28" s="91"/>
    </row>
    <row r="29" ht="24.0" customHeight="1">
      <c r="A29" s="256" t="s">
        <v>219</v>
      </c>
      <c r="B29" s="254"/>
      <c r="C29" s="264" t="s">
        <v>203</v>
      </c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8">
        <v>5.0</v>
      </c>
      <c r="O29" s="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65">
        <f>N29+F30+T31+J32</f>
        <v>77</v>
      </c>
    </row>
    <row r="30" ht="24.0" customHeight="1">
      <c r="A30" s="256" t="s">
        <v>220</v>
      </c>
      <c r="B30" s="254"/>
      <c r="C30" s="87"/>
      <c r="D30" s="219"/>
      <c r="E30" s="219"/>
      <c r="F30" s="218">
        <v>24.0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87"/>
    </row>
    <row r="31" ht="24.0" customHeight="1">
      <c r="A31" s="256" t="s">
        <v>221</v>
      </c>
      <c r="B31" s="254"/>
      <c r="C31" s="91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8">
        <v>24.0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9"/>
      <c r="AF31" s="219"/>
      <c r="AG31" s="219"/>
      <c r="AH31" s="219"/>
      <c r="AI31" s="91"/>
    </row>
    <row r="32" ht="24.0" customHeight="1">
      <c r="A32" s="256" t="s">
        <v>222</v>
      </c>
      <c r="B32" s="254"/>
      <c r="C32" s="114" t="s">
        <v>205</v>
      </c>
      <c r="D32" s="221"/>
      <c r="E32" s="221"/>
      <c r="F32" s="221"/>
      <c r="G32" s="221"/>
      <c r="H32" s="221"/>
      <c r="I32" s="221"/>
      <c r="J32" s="218">
        <v>24.0</v>
      </c>
      <c r="K32" s="12"/>
      <c r="L32" s="12"/>
      <c r="M32" s="12"/>
      <c r="N32" s="12"/>
      <c r="O32" s="12"/>
      <c r="P32" s="12"/>
      <c r="Q32" s="19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58">
        <f t="shared" ref="AI32:AI80" si="1">SUM(D32:AH32)</f>
        <v>24</v>
      </c>
    </row>
    <row r="33" ht="24.0" customHeight="1">
      <c r="A33" s="262"/>
      <c r="B33" s="28"/>
      <c r="C33" s="49" t="s">
        <v>206</v>
      </c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55"/>
      <c r="AI33" s="161">
        <f t="shared" si="1"/>
        <v>0</v>
      </c>
    </row>
    <row r="34" ht="24.0" customHeight="1">
      <c r="A34" s="252" t="s">
        <v>178</v>
      </c>
      <c r="B34" s="267" t="s">
        <v>223</v>
      </c>
      <c r="C34" s="114" t="s">
        <v>191</v>
      </c>
      <c r="D34" s="161">
        <v>1.0</v>
      </c>
      <c r="E34" s="161"/>
      <c r="F34" s="161">
        <v>23.0</v>
      </c>
      <c r="G34" s="161"/>
      <c r="H34" s="161">
        <v>14.0</v>
      </c>
      <c r="I34" s="161">
        <v>2.0</v>
      </c>
      <c r="J34" s="161">
        <v>28.0</v>
      </c>
      <c r="K34" s="161"/>
      <c r="L34" s="161"/>
      <c r="M34" s="161">
        <v>19.0</v>
      </c>
      <c r="N34" s="161"/>
      <c r="O34" s="161">
        <v>15.0</v>
      </c>
      <c r="P34" s="161"/>
      <c r="Q34" s="161"/>
      <c r="R34" s="161"/>
      <c r="S34" s="161"/>
      <c r="T34" s="161">
        <v>28.0</v>
      </c>
      <c r="U34" s="161"/>
      <c r="V34" s="161">
        <v>11.0</v>
      </c>
      <c r="W34" s="161"/>
      <c r="X34" s="161">
        <v>13.0</v>
      </c>
      <c r="Y34" s="161"/>
      <c r="Z34" s="161"/>
      <c r="AA34" s="161"/>
      <c r="AB34" s="161">
        <v>30.0</v>
      </c>
      <c r="AC34" s="161"/>
      <c r="AD34" s="161">
        <v>19.0</v>
      </c>
      <c r="AE34" s="161"/>
      <c r="AF34" s="161"/>
      <c r="AG34" s="161"/>
      <c r="AH34" s="161">
        <v>37.0</v>
      </c>
      <c r="AI34" s="258">
        <f t="shared" si="1"/>
        <v>240</v>
      </c>
    </row>
    <row r="35" ht="24.0" customHeight="1">
      <c r="A35" s="87"/>
      <c r="B35" s="87"/>
      <c r="C35" s="137" t="s">
        <v>192</v>
      </c>
      <c r="D35" s="144"/>
      <c r="E35" s="144">
        <f>1+11+2+ 3+ 1+300+ 1</f>
        <v>319</v>
      </c>
      <c r="F35" s="144"/>
      <c r="G35" s="144">
        <f>6+2+ 5</f>
        <v>13</v>
      </c>
      <c r="H35" s="144"/>
      <c r="I35" s="144"/>
      <c r="J35" s="144">
        <f>24+ 2+ 3+ 2</f>
        <v>31</v>
      </c>
      <c r="K35" s="144"/>
      <c r="L35" s="144">
        <f>2+ 8+ 1+1</f>
        <v>12</v>
      </c>
      <c r="M35" s="144"/>
      <c r="N35" s="144">
        <f>2+3+1+1</f>
        <v>7</v>
      </c>
      <c r="O35" s="144"/>
      <c r="P35" s="144"/>
      <c r="Q35" s="144">
        <f>1+15+1+11</f>
        <v>28</v>
      </c>
      <c r="R35" s="144"/>
      <c r="S35" s="144">
        <f>1+12+5</f>
        <v>18</v>
      </c>
      <c r="T35" s="144"/>
      <c r="U35" s="144">
        <f>17+5+2</f>
        <v>24</v>
      </c>
      <c r="V35" s="144"/>
      <c r="W35" s="144"/>
      <c r="X35" s="144">
        <f>16+5+3</f>
        <v>24</v>
      </c>
      <c r="Y35" s="144"/>
      <c r="Z35" s="144">
        <f>1+1+6+ 3+1</f>
        <v>12</v>
      </c>
      <c r="AA35" s="144"/>
      <c r="AB35" s="144">
        <f>1+8+ 5+ 2</f>
        <v>16</v>
      </c>
      <c r="AC35" s="144"/>
      <c r="AD35" s="144"/>
      <c r="AE35" s="144">
        <f>1+8+ 7+ 1+ 6</f>
        <v>23</v>
      </c>
      <c r="AF35" s="144"/>
      <c r="AG35" s="144">
        <f>3+ 2+13+ 9+ 1</f>
        <v>28</v>
      </c>
      <c r="AH35" s="268"/>
      <c r="AI35" s="258">
        <f t="shared" si="1"/>
        <v>555</v>
      </c>
    </row>
    <row r="36" ht="24.0" customHeight="1">
      <c r="A36" s="87"/>
      <c r="B36" s="87"/>
      <c r="C36" s="114" t="s">
        <v>193</v>
      </c>
      <c r="D36" s="161"/>
      <c r="E36" s="161">
        <f>1+ 17+ 2+1+ 300+ 1</f>
        <v>322</v>
      </c>
      <c r="F36" s="161"/>
      <c r="G36" s="161"/>
      <c r="H36" s="161"/>
      <c r="I36" s="161">
        <f>17+8+3</f>
        <v>28</v>
      </c>
      <c r="J36" s="161"/>
      <c r="K36" s="161">
        <f>6+4</f>
        <v>10</v>
      </c>
      <c r="L36" s="161"/>
      <c r="M36" s="161"/>
      <c r="N36" s="161"/>
      <c r="O36" s="161"/>
      <c r="P36" s="161">
        <f>4+1+ 28+8+1</f>
        <v>42</v>
      </c>
      <c r="Q36" s="161"/>
      <c r="R36" s="161">
        <f>1+ 15+13+5</f>
        <v>34</v>
      </c>
      <c r="S36" s="161"/>
      <c r="T36" s="161"/>
      <c r="U36" s="161"/>
      <c r="V36" s="161">
        <f>1+12+5+6+ 1</f>
        <v>25</v>
      </c>
      <c r="W36" s="161"/>
      <c r="X36" s="161">
        <f>1+1+ 14+5+2</f>
        <v>23</v>
      </c>
      <c r="Y36" s="161"/>
      <c r="Z36" s="161">
        <f>1+8+7+2</f>
        <v>18</v>
      </c>
      <c r="AA36" s="161"/>
      <c r="AB36" s="161"/>
      <c r="AC36" s="161">
        <f>18+2+2+ 5</f>
        <v>27</v>
      </c>
      <c r="AD36" s="161"/>
      <c r="AE36" s="161">
        <f>9+8+1</f>
        <v>18</v>
      </c>
      <c r="AF36" s="161"/>
      <c r="AG36" s="161"/>
      <c r="AH36" s="161"/>
      <c r="AI36" s="258">
        <f t="shared" si="1"/>
        <v>547</v>
      </c>
    </row>
    <row r="37" ht="24.0" customHeight="1">
      <c r="A37" s="87"/>
      <c r="B37" s="87"/>
      <c r="C37" s="137" t="s">
        <v>194</v>
      </c>
      <c r="D37" s="144"/>
      <c r="E37" s="144"/>
      <c r="F37" s="144">
        <v>34.0</v>
      </c>
      <c r="G37" s="144"/>
      <c r="H37" s="144">
        <v>17.0</v>
      </c>
      <c r="I37" s="144"/>
      <c r="J37" s="144"/>
      <c r="K37" s="144"/>
      <c r="L37" s="144">
        <v>30.0</v>
      </c>
      <c r="M37" s="144"/>
      <c r="N37" s="144">
        <v>21.0</v>
      </c>
      <c r="O37" s="144"/>
      <c r="P37" s="144">
        <v>22.0</v>
      </c>
      <c r="Q37" s="144"/>
      <c r="R37" s="144"/>
      <c r="S37" s="144">
        <v>27.0</v>
      </c>
      <c r="T37" s="144"/>
      <c r="U37" s="144">
        <v>18.0</v>
      </c>
      <c r="V37" s="144"/>
      <c r="W37" s="144">
        <v>21.0</v>
      </c>
      <c r="X37" s="144"/>
      <c r="Y37" s="144"/>
      <c r="Z37" s="144">
        <v>26.0</v>
      </c>
      <c r="AA37" s="144"/>
      <c r="AB37" s="144">
        <v>11.0</v>
      </c>
      <c r="AC37" s="144"/>
      <c r="AD37" s="144">
        <v>13.0</v>
      </c>
      <c r="AE37" s="144"/>
      <c r="AF37" s="144"/>
      <c r="AG37" s="144">
        <v>36.0</v>
      </c>
      <c r="AH37" s="144"/>
      <c r="AI37" s="258">
        <f t="shared" si="1"/>
        <v>276</v>
      </c>
    </row>
    <row r="38" ht="24.0" customHeight="1">
      <c r="A38" s="87"/>
      <c r="B38" s="87"/>
      <c r="C38" s="114" t="s">
        <v>195</v>
      </c>
      <c r="D38" s="161">
        <v>22.0</v>
      </c>
      <c r="E38" s="161"/>
      <c r="F38" s="161">
        <v>25.0</v>
      </c>
      <c r="G38" s="161"/>
      <c r="H38" s="161"/>
      <c r="I38" s="161">
        <v>27.0</v>
      </c>
      <c r="J38" s="161"/>
      <c r="K38" s="161">
        <v>23.0</v>
      </c>
      <c r="L38" s="161"/>
      <c r="M38" s="161">
        <v>11.0</v>
      </c>
      <c r="N38" s="161"/>
      <c r="O38" s="161"/>
      <c r="P38" s="161">
        <v>19.0</v>
      </c>
      <c r="Q38" s="161"/>
      <c r="R38" s="161">
        <v>17.0</v>
      </c>
      <c r="S38" s="161"/>
      <c r="T38" s="161">
        <v>16.0</v>
      </c>
      <c r="U38" s="161"/>
      <c r="V38" s="161"/>
      <c r="W38" s="161">
        <v>30.0</v>
      </c>
      <c r="X38" s="161"/>
      <c r="Y38" s="161">
        <v>15.0</v>
      </c>
      <c r="Z38" s="161"/>
      <c r="AA38" s="161">
        <v>17.0</v>
      </c>
      <c r="AB38" s="161"/>
      <c r="AC38" s="161"/>
      <c r="AD38" s="161">
        <v>39.0</v>
      </c>
      <c r="AE38" s="161"/>
      <c r="AF38" s="268"/>
      <c r="AG38" s="268"/>
      <c r="AH38" s="268"/>
      <c r="AI38" s="258">
        <f t="shared" si="1"/>
        <v>261</v>
      </c>
    </row>
    <row r="39" ht="24.0" customHeight="1">
      <c r="A39" s="87"/>
      <c r="B39" s="87"/>
      <c r="C39" s="137" t="s">
        <v>197</v>
      </c>
      <c r="D39" s="144">
        <v>31.0</v>
      </c>
      <c r="E39" s="144">
        <v>1.0</v>
      </c>
      <c r="F39" s="144">
        <v>29.0</v>
      </c>
      <c r="G39" s="144"/>
      <c r="H39" s="144"/>
      <c r="I39" s="144"/>
      <c r="J39" s="144">
        <v>48.0</v>
      </c>
      <c r="K39" s="144"/>
      <c r="L39" s="144">
        <v>9.0</v>
      </c>
      <c r="M39" s="144">
        <v>13.0</v>
      </c>
      <c r="N39" s="144"/>
      <c r="O39" s="144"/>
      <c r="P39" s="144">
        <v>41.0</v>
      </c>
      <c r="Q39" s="144"/>
      <c r="R39" s="144">
        <v>20.0</v>
      </c>
      <c r="S39" s="144"/>
      <c r="T39" s="144">
        <v>22.0</v>
      </c>
      <c r="U39" s="144"/>
      <c r="V39" s="144"/>
      <c r="W39" s="144">
        <v>29.0</v>
      </c>
      <c r="X39" s="144"/>
      <c r="Y39" s="144">
        <v>39.0</v>
      </c>
      <c r="Z39" s="144"/>
      <c r="AA39" s="144">
        <v>18.0</v>
      </c>
      <c r="AB39" s="144"/>
      <c r="AC39" s="144"/>
      <c r="AD39" s="144">
        <v>34.0</v>
      </c>
      <c r="AE39" s="144"/>
      <c r="AF39" s="144">
        <v>26.0</v>
      </c>
      <c r="AG39" s="144"/>
      <c r="AH39" s="144">
        <v>23.0</v>
      </c>
      <c r="AI39" s="258">
        <f t="shared" si="1"/>
        <v>383</v>
      </c>
    </row>
    <row r="40" ht="24.0" customHeight="1">
      <c r="A40" s="87"/>
      <c r="B40" s="87"/>
      <c r="C40" s="114" t="s">
        <v>198</v>
      </c>
      <c r="D40" s="161"/>
      <c r="E40" s="161"/>
      <c r="F40" s="161">
        <v>38.0</v>
      </c>
      <c r="G40" s="161"/>
      <c r="H40" s="161">
        <v>15.0</v>
      </c>
      <c r="I40" s="161"/>
      <c r="J40" s="161">
        <v>22.0</v>
      </c>
      <c r="K40" s="161"/>
      <c r="L40" s="161"/>
      <c r="M40" s="161">
        <v>37.0</v>
      </c>
      <c r="N40" s="161"/>
      <c r="O40" s="161">
        <v>17.0</v>
      </c>
      <c r="P40" s="161"/>
      <c r="Q40" s="161"/>
      <c r="R40" s="161"/>
      <c r="S40" s="161"/>
      <c r="T40" s="161"/>
      <c r="U40" s="161">
        <v>50.0</v>
      </c>
      <c r="V40" s="161"/>
      <c r="W40" s="161">
        <v>26.0</v>
      </c>
      <c r="X40" s="161">
        <v>7.0</v>
      </c>
      <c r="Y40" s="161"/>
      <c r="Z40" s="161"/>
      <c r="AA40" s="161">
        <v>23.0</v>
      </c>
      <c r="AB40" s="161"/>
      <c r="AC40" s="161">
        <v>29.0</v>
      </c>
      <c r="AD40" s="161"/>
      <c r="AE40" s="161">
        <v>25.0</v>
      </c>
      <c r="AF40" s="161"/>
      <c r="AG40" s="161"/>
      <c r="AH40" s="268"/>
      <c r="AI40" s="258">
        <f t="shared" si="1"/>
        <v>289</v>
      </c>
    </row>
    <row r="41" ht="24.0" customHeight="1">
      <c r="A41" s="87"/>
      <c r="B41" s="87"/>
      <c r="C41" s="137" t="s">
        <v>200</v>
      </c>
      <c r="D41" s="144">
        <v>28.0</v>
      </c>
      <c r="E41" s="144"/>
      <c r="F41" s="144">
        <v>15.0</v>
      </c>
      <c r="G41" s="144"/>
      <c r="H41" s="144"/>
      <c r="I41" s="144"/>
      <c r="J41" s="144"/>
      <c r="K41" s="144">
        <v>64.0</v>
      </c>
      <c r="L41" s="144"/>
      <c r="M41" s="144">
        <v>27.0</v>
      </c>
      <c r="N41" s="144"/>
      <c r="O41" s="144">
        <v>31.0</v>
      </c>
      <c r="P41" s="144"/>
      <c r="Q41" s="144"/>
      <c r="R41" s="144">
        <v>31.0</v>
      </c>
      <c r="S41" s="144">
        <v>4.0</v>
      </c>
      <c r="T41" s="144">
        <v>23.0</v>
      </c>
      <c r="U41" s="144"/>
      <c r="V41" s="144">
        <v>29.0</v>
      </c>
      <c r="W41" s="144"/>
      <c r="X41" s="144"/>
      <c r="Y41" s="144">
        <v>43.0</v>
      </c>
      <c r="Z41" s="144">
        <v>5.0</v>
      </c>
      <c r="AA41" s="144">
        <v>23.0</v>
      </c>
      <c r="AB41" s="144"/>
      <c r="AC41" s="144">
        <v>13.0</v>
      </c>
      <c r="AD41" s="144"/>
      <c r="AE41" s="144"/>
      <c r="AF41" s="144">
        <v>37.0</v>
      </c>
      <c r="AG41" s="144"/>
      <c r="AH41" s="144">
        <v>26.0</v>
      </c>
      <c r="AI41" s="258">
        <f t="shared" si="1"/>
        <v>399</v>
      </c>
    </row>
    <row r="42" ht="24.0" customHeight="1">
      <c r="A42" s="87"/>
      <c r="B42" s="87"/>
      <c r="C42" s="114" t="s">
        <v>201</v>
      </c>
      <c r="D42" s="161">
        <v>270.0</v>
      </c>
      <c r="E42" s="161">
        <v>17.0</v>
      </c>
      <c r="F42" s="161"/>
      <c r="G42" s="161" t="s">
        <v>179</v>
      </c>
      <c r="H42" s="161"/>
      <c r="I42" s="161">
        <v>47.0</v>
      </c>
      <c r="J42" s="161"/>
      <c r="K42" s="161">
        <v>33.0</v>
      </c>
      <c r="L42" s="161">
        <v>12.0</v>
      </c>
      <c r="M42" s="161"/>
      <c r="N42" s="161"/>
      <c r="O42" s="161">
        <v>48.0</v>
      </c>
      <c r="P42" s="161"/>
      <c r="Q42" s="161">
        <v>21.0</v>
      </c>
      <c r="R42" s="161"/>
      <c r="S42" s="161">
        <v>31.0</v>
      </c>
      <c r="T42" s="161"/>
      <c r="U42" s="161"/>
      <c r="V42" s="161">
        <v>30.0</v>
      </c>
      <c r="W42" s="161"/>
      <c r="X42" s="161">
        <v>21.0</v>
      </c>
      <c r="Y42" s="161"/>
      <c r="Z42" s="161">
        <v>20.0</v>
      </c>
      <c r="AA42" s="161"/>
      <c r="AB42" s="161"/>
      <c r="AC42" s="161">
        <v>20.0</v>
      </c>
      <c r="AD42" s="161"/>
      <c r="AE42" s="161">
        <v>17.0</v>
      </c>
      <c r="AF42" s="161"/>
      <c r="AG42" s="161">
        <v>12.0</v>
      </c>
      <c r="AH42" s="268"/>
      <c r="AI42" s="258">
        <f t="shared" si="1"/>
        <v>599</v>
      </c>
    </row>
    <row r="43" ht="24.0" customHeight="1">
      <c r="A43" s="87"/>
      <c r="B43" s="87"/>
      <c r="C43" s="137" t="s">
        <v>203</v>
      </c>
      <c r="D43" s="144">
        <v>7.0</v>
      </c>
      <c r="E43" s="144"/>
      <c r="F43" s="144">
        <v>28.0</v>
      </c>
      <c r="G43" s="144"/>
      <c r="H43" s="144">
        <v>19.0</v>
      </c>
      <c r="I43" s="144"/>
      <c r="J43" s="144">
        <v>19.0</v>
      </c>
      <c r="K43" s="144"/>
      <c r="L43" s="144"/>
      <c r="M43" s="144">
        <v>42.0</v>
      </c>
      <c r="N43" s="144"/>
      <c r="O43" s="144">
        <v>21.0</v>
      </c>
      <c r="P43" s="144"/>
      <c r="Q43" s="144">
        <v>15.0</v>
      </c>
      <c r="R43" s="144"/>
      <c r="S43" s="144"/>
      <c r="T43" s="144">
        <v>36.0</v>
      </c>
      <c r="U43" s="144"/>
      <c r="V43" s="144">
        <v>22.0</v>
      </c>
      <c r="W43" s="144"/>
      <c r="X43" s="144">
        <v>22.0</v>
      </c>
      <c r="Y43" s="144"/>
      <c r="Z43" s="144"/>
      <c r="AA43" s="144">
        <v>25.0</v>
      </c>
      <c r="AB43" s="144"/>
      <c r="AC43" s="144">
        <v>30.0</v>
      </c>
      <c r="AD43" s="144">
        <v>5.0</v>
      </c>
      <c r="AE43" s="144"/>
      <c r="AF43" s="144"/>
      <c r="AG43" s="144"/>
      <c r="AH43" s="144"/>
      <c r="AI43" s="258">
        <f t="shared" si="1"/>
        <v>291</v>
      </c>
    </row>
    <row r="44" ht="24.0" customHeight="1">
      <c r="A44" s="87"/>
      <c r="B44" s="87"/>
      <c r="C44" s="114" t="s">
        <v>205</v>
      </c>
      <c r="D44" s="161">
        <v>285.0</v>
      </c>
      <c r="E44" s="161">
        <v>60.0</v>
      </c>
      <c r="F44" s="161"/>
      <c r="G44" s="161">
        <v>14.0</v>
      </c>
      <c r="H44" s="161"/>
      <c r="I44" s="161"/>
      <c r="J44" s="161">
        <v>26.0</v>
      </c>
      <c r="K44" s="161"/>
      <c r="L44" s="161">
        <v>19.0</v>
      </c>
      <c r="M44" s="161"/>
      <c r="N44" s="161">
        <v>30.0</v>
      </c>
      <c r="O44" s="161"/>
      <c r="P44" s="161"/>
      <c r="Q44" s="161">
        <v>26.0</v>
      </c>
      <c r="R44" s="161"/>
      <c r="S44" s="161">
        <v>17.0</v>
      </c>
      <c r="T44" s="161"/>
      <c r="U44" s="161">
        <v>19.0</v>
      </c>
      <c r="V44" s="161"/>
      <c r="W44" s="161"/>
      <c r="X44" s="161">
        <v>38.0</v>
      </c>
      <c r="Y44" s="161"/>
      <c r="Z44" s="161">
        <v>24.0</v>
      </c>
      <c r="AA44" s="161"/>
      <c r="AB44" s="161">
        <v>29.0</v>
      </c>
      <c r="AC44" s="161"/>
      <c r="AD44" s="161"/>
      <c r="AE44" s="161">
        <v>35.0</v>
      </c>
      <c r="AF44" s="161"/>
      <c r="AG44" s="161">
        <v>19.0</v>
      </c>
      <c r="AH44" s="161"/>
      <c r="AI44" s="258">
        <f t="shared" si="1"/>
        <v>641</v>
      </c>
    </row>
    <row r="45" ht="24.0" customHeight="1">
      <c r="A45" s="91"/>
      <c r="B45" s="91"/>
      <c r="C45" s="137" t="s">
        <v>206</v>
      </c>
      <c r="D45" s="144">
        <v>21.0</v>
      </c>
      <c r="E45" s="144"/>
      <c r="F45" s="144"/>
      <c r="G45" s="144">
        <v>40.0</v>
      </c>
      <c r="H45" s="144"/>
      <c r="I45" s="144">
        <v>27.0</v>
      </c>
      <c r="J45" s="144"/>
      <c r="K45" s="144">
        <v>25.0</v>
      </c>
      <c r="L45" s="144"/>
      <c r="M45" s="144"/>
      <c r="N45" s="144">
        <v>29.0</v>
      </c>
      <c r="O45" s="144"/>
      <c r="P45" s="144">
        <v>22.0</v>
      </c>
      <c r="Q45" s="144"/>
      <c r="R45" s="144">
        <v>24.0</v>
      </c>
      <c r="S45" s="144"/>
      <c r="T45" s="144"/>
      <c r="U45" s="144">
        <v>45.0</v>
      </c>
      <c r="V45" s="144"/>
      <c r="W45" s="144">
        <v>15.0</v>
      </c>
      <c r="X45" s="144"/>
      <c r="Y45" s="144">
        <v>26.0</v>
      </c>
      <c r="Z45" s="144"/>
      <c r="AA45" s="144"/>
      <c r="AB45" s="144">
        <v>40.0</v>
      </c>
      <c r="AC45" s="144"/>
      <c r="AD45" s="144">
        <v>22.0</v>
      </c>
      <c r="AE45" s="144"/>
      <c r="AF45" s="144">
        <v>19.0</v>
      </c>
      <c r="AG45" s="144"/>
      <c r="AH45" s="268"/>
      <c r="AI45" s="258">
        <f t="shared" si="1"/>
        <v>355</v>
      </c>
    </row>
    <row r="46" ht="24.0" customHeight="1">
      <c r="A46" s="85" t="s">
        <v>55</v>
      </c>
      <c r="B46" s="263" t="s">
        <v>224</v>
      </c>
      <c r="C46" s="114" t="s">
        <v>191</v>
      </c>
      <c r="D46" s="269">
        <v>10.0</v>
      </c>
      <c r="E46" s="269">
        <v>1.0</v>
      </c>
      <c r="F46" s="269">
        <v>5.0</v>
      </c>
      <c r="G46" s="269">
        <v>5.0</v>
      </c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258">
        <f t="shared" si="1"/>
        <v>21</v>
      </c>
    </row>
    <row r="47" ht="24.0" customHeight="1">
      <c r="A47" s="87"/>
      <c r="B47" s="87"/>
      <c r="C47" s="49" t="s">
        <v>192</v>
      </c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268"/>
      <c r="AI47" s="161">
        <f t="shared" si="1"/>
        <v>0</v>
      </c>
    </row>
    <row r="48" ht="24.0" customHeight="1">
      <c r="A48" s="87"/>
      <c r="B48" s="87"/>
      <c r="C48" s="114" t="s">
        <v>193</v>
      </c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>
        <f t="shared" si="1"/>
        <v>0</v>
      </c>
    </row>
    <row r="49" ht="24.0" customHeight="1">
      <c r="A49" s="87"/>
      <c r="B49" s="87"/>
      <c r="C49" s="49" t="s">
        <v>194</v>
      </c>
      <c r="D49" s="269">
        <v>150.0</v>
      </c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258">
        <f t="shared" si="1"/>
        <v>150</v>
      </c>
    </row>
    <row r="50" ht="24.0" customHeight="1">
      <c r="A50" s="87"/>
      <c r="B50" s="87"/>
      <c r="C50" s="114" t="s">
        <v>195</v>
      </c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268"/>
      <c r="AG50" s="268"/>
      <c r="AH50" s="268"/>
      <c r="AI50" s="161">
        <f t="shared" si="1"/>
        <v>0</v>
      </c>
    </row>
    <row r="51" ht="24.0" customHeight="1">
      <c r="A51" s="87"/>
      <c r="B51" s="87"/>
      <c r="C51" s="49" t="s">
        <v>197</v>
      </c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61">
        <f t="shared" si="1"/>
        <v>0</v>
      </c>
    </row>
    <row r="52" ht="24.0" customHeight="1">
      <c r="A52" s="87"/>
      <c r="B52" s="87"/>
      <c r="C52" s="114" t="s">
        <v>198</v>
      </c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268"/>
      <c r="AI52" s="161">
        <f t="shared" si="1"/>
        <v>0</v>
      </c>
    </row>
    <row r="53" ht="24.0" customHeight="1">
      <c r="A53" s="87"/>
      <c r="B53" s="87"/>
      <c r="C53" s="49" t="s">
        <v>200</v>
      </c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269">
        <v>6.0</v>
      </c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258">
        <f t="shared" si="1"/>
        <v>6</v>
      </c>
    </row>
    <row r="54" ht="24.0" customHeight="1">
      <c r="A54" s="87"/>
      <c r="B54" s="87"/>
      <c r="C54" s="114" t="s">
        <v>201</v>
      </c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268"/>
      <c r="AI54" s="161">
        <f t="shared" si="1"/>
        <v>0</v>
      </c>
    </row>
    <row r="55" ht="24.0" customHeight="1">
      <c r="A55" s="87"/>
      <c r="B55" s="87"/>
      <c r="C55" s="49" t="s">
        <v>203</v>
      </c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61">
        <f t="shared" si="1"/>
        <v>0</v>
      </c>
    </row>
    <row r="56" ht="24.0" customHeight="1">
      <c r="A56" s="87"/>
      <c r="B56" s="87"/>
      <c r="C56" s="114" t="s">
        <v>205</v>
      </c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>
        <f t="shared" si="1"/>
        <v>0</v>
      </c>
    </row>
    <row r="57" ht="24.0" customHeight="1">
      <c r="A57" s="91"/>
      <c r="B57" s="91"/>
      <c r="C57" s="49" t="s">
        <v>206</v>
      </c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268"/>
      <c r="AI57" s="161">
        <f t="shared" si="1"/>
        <v>0</v>
      </c>
    </row>
    <row r="58" ht="21.0" customHeight="1">
      <c r="A58" s="85" t="s">
        <v>70</v>
      </c>
      <c r="B58" s="270" t="s">
        <v>225</v>
      </c>
      <c r="C58" s="114" t="s">
        <v>191</v>
      </c>
      <c r="D58" s="161">
        <v>2.0</v>
      </c>
      <c r="E58" s="161"/>
      <c r="F58" s="161">
        <v>1.0</v>
      </c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>
        <v>1.0</v>
      </c>
      <c r="Y58" s="161"/>
      <c r="Z58" s="161">
        <v>2.0</v>
      </c>
      <c r="AA58" s="161"/>
      <c r="AB58" s="161">
        <v>2.0</v>
      </c>
      <c r="AC58" s="161"/>
      <c r="AD58" s="161"/>
      <c r="AE58" s="161"/>
      <c r="AF58" s="161"/>
      <c r="AG58" s="161"/>
      <c r="AH58" s="161"/>
      <c r="AI58" s="258">
        <f t="shared" si="1"/>
        <v>8</v>
      </c>
    </row>
    <row r="59" ht="24.0" customHeight="1">
      <c r="A59" s="87"/>
      <c r="B59" s="254"/>
      <c r="C59" s="137" t="s">
        <v>192</v>
      </c>
      <c r="D59" s="144">
        <v>1.0</v>
      </c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>
        <v>1.0</v>
      </c>
      <c r="Y59" s="144"/>
      <c r="Z59" s="144"/>
      <c r="AA59" s="144"/>
      <c r="AB59" s="144"/>
      <c r="AC59" s="144"/>
      <c r="AD59" s="144"/>
      <c r="AE59" s="144"/>
      <c r="AF59" s="144"/>
      <c r="AG59" s="144"/>
      <c r="AH59" s="268"/>
      <c r="AI59" s="258">
        <f t="shared" si="1"/>
        <v>2</v>
      </c>
    </row>
    <row r="60" ht="24.0" customHeight="1">
      <c r="A60" s="87"/>
      <c r="B60" s="254"/>
      <c r="C60" s="114" t="s">
        <v>193</v>
      </c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>
        <v>3.0</v>
      </c>
      <c r="P60" s="161">
        <v>2.0</v>
      </c>
      <c r="Q60" s="161"/>
      <c r="R60" s="161"/>
      <c r="S60" s="161">
        <v>4.0</v>
      </c>
      <c r="T60" s="161"/>
      <c r="U60" s="161">
        <v>1.0</v>
      </c>
      <c r="V60" s="161">
        <v>5.0</v>
      </c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258">
        <f t="shared" si="1"/>
        <v>15</v>
      </c>
    </row>
    <row r="61" ht="24.0" customHeight="1">
      <c r="A61" s="87"/>
      <c r="B61" s="254"/>
      <c r="C61" s="137" t="s">
        <v>194</v>
      </c>
      <c r="D61" s="144">
        <v>1.0</v>
      </c>
      <c r="E61" s="144"/>
      <c r="F61" s="144">
        <v>10.0</v>
      </c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>
        <v>2.0</v>
      </c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>
        <v>2.0</v>
      </c>
      <c r="AH61" s="144"/>
      <c r="AI61" s="258">
        <f t="shared" si="1"/>
        <v>15</v>
      </c>
    </row>
    <row r="62" ht="24.0" customHeight="1">
      <c r="A62" s="87"/>
      <c r="B62" s="254"/>
      <c r="C62" s="114" t="s">
        <v>195</v>
      </c>
      <c r="D62" s="161">
        <v>3.0</v>
      </c>
      <c r="E62" s="161"/>
      <c r="F62" s="161"/>
      <c r="G62" s="161"/>
      <c r="H62" s="161"/>
      <c r="I62" s="161"/>
      <c r="J62" s="161">
        <v>1.0</v>
      </c>
      <c r="K62" s="161"/>
      <c r="L62" s="161"/>
      <c r="M62" s="161">
        <v>5.0</v>
      </c>
      <c r="N62" s="161"/>
      <c r="O62" s="161"/>
      <c r="P62" s="161"/>
      <c r="Q62" s="161"/>
      <c r="R62" s="161"/>
      <c r="S62" s="161"/>
      <c r="T62" s="161"/>
      <c r="U62" s="161"/>
      <c r="V62" s="161"/>
      <c r="W62" s="161">
        <v>3.0</v>
      </c>
      <c r="X62" s="161"/>
      <c r="Y62" s="161"/>
      <c r="Z62" s="161"/>
      <c r="AA62" s="161"/>
      <c r="AB62" s="161"/>
      <c r="AC62" s="161"/>
      <c r="AD62" s="161"/>
      <c r="AE62" s="161"/>
      <c r="AF62" s="268"/>
      <c r="AG62" s="268"/>
      <c r="AH62" s="268"/>
      <c r="AI62" s="258">
        <f t="shared" si="1"/>
        <v>12</v>
      </c>
    </row>
    <row r="63" ht="24.0" customHeight="1">
      <c r="A63" s="87"/>
      <c r="B63" s="254"/>
      <c r="C63" s="137" t="s">
        <v>197</v>
      </c>
      <c r="D63" s="144">
        <v>1.0</v>
      </c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>
        <v>2.0</v>
      </c>
      <c r="Q63" s="144"/>
      <c r="R63" s="144"/>
      <c r="S63" s="144"/>
      <c r="T63" s="144"/>
      <c r="U63" s="144"/>
      <c r="V63" s="144"/>
      <c r="W63" s="144">
        <v>2.0</v>
      </c>
      <c r="X63" s="144"/>
      <c r="Y63" s="144">
        <v>2.0</v>
      </c>
      <c r="Z63" s="144"/>
      <c r="AA63" s="144"/>
      <c r="AB63" s="144"/>
      <c r="AC63" s="144"/>
      <c r="AD63" s="144"/>
      <c r="AE63" s="144"/>
      <c r="AF63" s="144"/>
      <c r="AG63" s="144"/>
      <c r="AH63" s="144"/>
      <c r="AI63" s="258">
        <f t="shared" si="1"/>
        <v>7</v>
      </c>
    </row>
    <row r="64" ht="24.0" customHeight="1">
      <c r="A64" s="87"/>
      <c r="B64" s="254"/>
      <c r="C64" s="114" t="s">
        <v>198</v>
      </c>
      <c r="D64" s="161">
        <v>1.0</v>
      </c>
      <c r="E64" s="161"/>
      <c r="F64" s="161"/>
      <c r="G64" s="161"/>
      <c r="H64" s="161"/>
      <c r="I64" s="161"/>
      <c r="J64" s="161"/>
      <c r="K64" s="161"/>
      <c r="L64" s="161"/>
      <c r="M64" s="161">
        <v>3.0</v>
      </c>
      <c r="N64" s="161"/>
      <c r="O64" s="161"/>
      <c r="P64" s="161"/>
      <c r="Q64" s="161"/>
      <c r="R64" s="161">
        <v>8.0</v>
      </c>
      <c r="S64" s="161"/>
      <c r="T64" s="161">
        <v>2.0</v>
      </c>
      <c r="U64" s="161">
        <v>18.0</v>
      </c>
      <c r="V64" s="161">
        <v>2.0</v>
      </c>
      <c r="W64" s="161">
        <v>2.0</v>
      </c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268"/>
      <c r="AI64" s="258">
        <f t="shared" si="1"/>
        <v>36</v>
      </c>
    </row>
    <row r="65" ht="24.0" customHeight="1">
      <c r="A65" s="87"/>
      <c r="B65" s="254"/>
      <c r="C65" s="137" t="s">
        <v>200</v>
      </c>
      <c r="D65" s="144">
        <v>12.0</v>
      </c>
      <c r="E65" s="144"/>
      <c r="F65" s="144"/>
      <c r="G65" s="144"/>
      <c r="H65" s="144"/>
      <c r="I65" s="144"/>
      <c r="J65" s="144"/>
      <c r="K65" s="144">
        <v>2.0</v>
      </c>
      <c r="L65" s="144">
        <v>1.0</v>
      </c>
      <c r="M65" s="144"/>
      <c r="N65" s="144"/>
      <c r="O65" s="144"/>
      <c r="P65" s="144"/>
      <c r="Q65" s="144"/>
      <c r="R65" s="144">
        <v>2.0</v>
      </c>
      <c r="S65" s="144"/>
      <c r="T65" s="144"/>
      <c r="U65" s="144"/>
      <c r="V65" s="144"/>
      <c r="W65" s="144">
        <v>1.0</v>
      </c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258">
        <f t="shared" si="1"/>
        <v>18</v>
      </c>
    </row>
    <row r="66" ht="24.0" customHeight="1">
      <c r="A66" s="87"/>
      <c r="B66" s="254"/>
      <c r="C66" s="114" t="s">
        <v>201</v>
      </c>
      <c r="D66" s="161">
        <v>4.0</v>
      </c>
      <c r="E66" s="161"/>
      <c r="F66" s="161"/>
      <c r="G66" s="161"/>
      <c r="H66" s="161"/>
      <c r="I66" s="161">
        <v>8.0</v>
      </c>
      <c r="J66" s="161"/>
      <c r="K66" s="161"/>
      <c r="L66" s="161"/>
      <c r="M66" s="161"/>
      <c r="N66" s="161"/>
      <c r="O66" s="161">
        <v>7.0</v>
      </c>
      <c r="P66" s="161"/>
      <c r="Q66" s="161"/>
      <c r="R66" s="161"/>
      <c r="S66" s="161"/>
      <c r="T66" s="161"/>
      <c r="U66" s="161"/>
      <c r="V66" s="161">
        <v>18.0</v>
      </c>
      <c r="W66" s="161">
        <v>1.0</v>
      </c>
      <c r="X66" s="161"/>
      <c r="Y66" s="161"/>
      <c r="Z66" s="161"/>
      <c r="AA66" s="161"/>
      <c r="AB66" s="161"/>
      <c r="AC66" s="161">
        <v>1.0</v>
      </c>
      <c r="AD66" s="161"/>
      <c r="AE66" s="161"/>
      <c r="AF66" s="161"/>
      <c r="AG66" s="161"/>
      <c r="AH66" s="268"/>
      <c r="AI66" s="258">
        <f t="shared" si="1"/>
        <v>39</v>
      </c>
    </row>
    <row r="67" ht="24.0" customHeight="1">
      <c r="A67" s="87"/>
      <c r="B67" s="254"/>
      <c r="C67" s="137" t="s">
        <v>203</v>
      </c>
      <c r="D67" s="144"/>
      <c r="E67" s="144"/>
      <c r="F67" s="144">
        <v>4.0</v>
      </c>
      <c r="G67" s="144"/>
      <c r="H67" s="144"/>
      <c r="I67" s="144"/>
      <c r="J67" s="144"/>
      <c r="K67" s="144"/>
      <c r="L67" s="144"/>
      <c r="M67" s="144">
        <v>1.0</v>
      </c>
      <c r="N67" s="144"/>
      <c r="O67" s="144"/>
      <c r="P67" s="144"/>
      <c r="Q67" s="144"/>
      <c r="R67" s="144"/>
      <c r="S67" s="144"/>
      <c r="T67" s="144">
        <v>2.0</v>
      </c>
      <c r="U67" s="144">
        <v>4.0</v>
      </c>
      <c r="V67" s="144"/>
      <c r="W67" s="144"/>
      <c r="X67" s="144"/>
      <c r="Y67" s="144"/>
      <c r="Z67" s="144"/>
      <c r="AA67" s="144">
        <v>3.0</v>
      </c>
      <c r="AB67" s="144"/>
      <c r="AC67" s="144"/>
      <c r="AD67" s="144"/>
      <c r="AE67" s="144"/>
      <c r="AF67" s="144"/>
      <c r="AG67" s="144"/>
      <c r="AH67" s="144">
        <v>3.0</v>
      </c>
      <c r="AI67" s="258">
        <f t="shared" si="1"/>
        <v>17</v>
      </c>
    </row>
    <row r="68" ht="24.0" customHeight="1">
      <c r="A68" s="87"/>
      <c r="B68" s="254"/>
      <c r="C68" s="114" t="s">
        <v>205</v>
      </c>
      <c r="D68" s="161"/>
      <c r="E68" s="161"/>
      <c r="F68" s="161">
        <v>1.0</v>
      </c>
      <c r="G68" s="161"/>
      <c r="H68" s="161">
        <v>1.0</v>
      </c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>
        <v>1.0</v>
      </c>
      <c r="Z68" s="161"/>
      <c r="AA68" s="161"/>
      <c r="AB68" s="161"/>
      <c r="AC68" s="161"/>
      <c r="AD68" s="161"/>
      <c r="AE68" s="161"/>
      <c r="AF68" s="161"/>
      <c r="AG68" s="161"/>
      <c r="AH68" s="161"/>
      <c r="AI68" s="258">
        <f t="shared" si="1"/>
        <v>3</v>
      </c>
    </row>
    <row r="69" ht="24.0" customHeight="1">
      <c r="A69" s="91"/>
      <c r="B69" s="28"/>
      <c r="C69" s="137" t="s">
        <v>206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>
        <v>1.0</v>
      </c>
      <c r="O69" s="144"/>
      <c r="P69" s="144"/>
      <c r="Q69" s="144"/>
      <c r="R69" s="144"/>
      <c r="S69" s="144"/>
      <c r="T69" s="144"/>
      <c r="U69" s="144">
        <v>2.0</v>
      </c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268"/>
      <c r="AI69" s="258">
        <f t="shared" si="1"/>
        <v>3</v>
      </c>
    </row>
    <row r="70" ht="21.0" customHeight="1">
      <c r="A70" s="85" t="s">
        <v>72</v>
      </c>
      <c r="B70" s="270" t="s">
        <v>226</v>
      </c>
      <c r="C70" s="114" t="s">
        <v>191</v>
      </c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161">
        <f t="shared" si="1"/>
        <v>0</v>
      </c>
    </row>
    <row r="71" ht="24.0" customHeight="1">
      <c r="A71" s="87"/>
      <c r="B71" s="254"/>
      <c r="C71" s="49" t="s">
        <v>192</v>
      </c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55"/>
      <c r="AI71" s="161">
        <f t="shared" si="1"/>
        <v>0</v>
      </c>
    </row>
    <row r="72" ht="24.0" customHeight="1">
      <c r="A72" s="87"/>
      <c r="B72" s="254"/>
      <c r="C72" s="114" t="s">
        <v>193</v>
      </c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161">
        <f t="shared" si="1"/>
        <v>0</v>
      </c>
    </row>
    <row r="73" ht="24.0" customHeight="1">
      <c r="A73" s="87"/>
      <c r="B73" s="254"/>
      <c r="C73" s="49" t="s">
        <v>194</v>
      </c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161">
        <f t="shared" si="1"/>
        <v>0</v>
      </c>
    </row>
    <row r="74" ht="24.0" customHeight="1">
      <c r="A74" s="87"/>
      <c r="B74" s="254"/>
      <c r="C74" s="114" t="s">
        <v>195</v>
      </c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55"/>
      <c r="AG74" s="255"/>
      <c r="AH74" s="255"/>
      <c r="AI74" s="161">
        <f t="shared" si="1"/>
        <v>0</v>
      </c>
    </row>
    <row r="75" ht="24.0" customHeight="1">
      <c r="A75" s="87"/>
      <c r="B75" s="254"/>
      <c r="C75" s="49" t="s">
        <v>197</v>
      </c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161">
        <f t="shared" si="1"/>
        <v>0</v>
      </c>
    </row>
    <row r="76" ht="24.0" customHeight="1">
      <c r="A76" s="87"/>
      <c r="B76" s="254"/>
      <c r="C76" s="114" t="s">
        <v>198</v>
      </c>
      <c r="D76" s="221"/>
      <c r="E76" s="221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55"/>
      <c r="AI76" s="161">
        <f t="shared" si="1"/>
        <v>0</v>
      </c>
    </row>
    <row r="77" ht="24.0" customHeight="1">
      <c r="A77" s="87"/>
      <c r="B77" s="254"/>
      <c r="C77" s="49" t="s">
        <v>200</v>
      </c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161">
        <f t="shared" si="1"/>
        <v>0</v>
      </c>
    </row>
    <row r="78" ht="24.0" customHeight="1">
      <c r="A78" s="87"/>
      <c r="B78" s="254"/>
      <c r="C78" s="114" t="s">
        <v>201</v>
      </c>
      <c r="D78" s="221"/>
      <c r="E78" s="221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55"/>
      <c r="AI78" s="161">
        <f t="shared" si="1"/>
        <v>0</v>
      </c>
    </row>
    <row r="79" ht="24.0" customHeight="1">
      <c r="A79" s="87"/>
      <c r="B79" s="254"/>
      <c r="C79" s="49" t="s">
        <v>203</v>
      </c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161">
        <f t="shared" si="1"/>
        <v>0</v>
      </c>
    </row>
    <row r="80" ht="24.0" customHeight="1">
      <c r="A80" s="87"/>
      <c r="B80" s="254"/>
      <c r="C80" s="114" t="s">
        <v>205</v>
      </c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161">
        <f t="shared" si="1"/>
        <v>0</v>
      </c>
    </row>
    <row r="81" ht="24.0" customHeight="1">
      <c r="A81" s="271" t="s">
        <v>227</v>
      </c>
      <c r="B81" s="254"/>
      <c r="C81" s="264" t="s">
        <v>206</v>
      </c>
      <c r="D81" s="269">
        <v>1.0</v>
      </c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66"/>
      <c r="AI81" s="265">
        <f>D81+I82+N83+R84</f>
        <v>4</v>
      </c>
    </row>
    <row r="82" ht="24.0" customHeight="1">
      <c r="A82" s="271" t="s">
        <v>228</v>
      </c>
      <c r="B82" s="254"/>
      <c r="C82" s="87"/>
      <c r="D82" s="159"/>
      <c r="E82" s="159"/>
      <c r="F82" s="159"/>
      <c r="G82" s="159"/>
      <c r="H82" s="159"/>
      <c r="I82" s="269">
        <v>1.0</v>
      </c>
      <c r="J82" s="159"/>
      <c r="K82" s="159"/>
      <c r="L82" s="159"/>
      <c r="M82" s="159"/>
      <c r="N82" s="159"/>
      <c r="O82" s="159"/>
      <c r="P82" s="159"/>
      <c r="Q82" s="159"/>
      <c r="R82" s="15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66"/>
      <c r="AI82" s="87"/>
    </row>
    <row r="83" ht="24.0" customHeight="1">
      <c r="A83" s="271" t="s">
        <v>229</v>
      </c>
      <c r="B83" s="254"/>
      <c r="C83" s="87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269">
        <v>1.0</v>
      </c>
      <c r="O83" s="159"/>
      <c r="P83" s="159"/>
      <c r="Q83" s="159"/>
      <c r="R83" s="15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66"/>
      <c r="AI83" s="87"/>
    </row>
    <row r="84" ht="24.0" customHeight="1">
      <c r="A84" s="272" t="s">
        <v>230</v>
      </c>
      <c r="B84" s="28"/>
      <c r="C84" s="91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269">
        <v>1.0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55"/>
      <c r="AI84" s="91"/>
    </row>
    <row r="85" ht="24.0" customHeight="1">
      <c r="A85" s="125"/>
      <c r="B85" s="1"/>
      <c r="C85" s="1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273"/>
    </row>
    <row r="86" ht="24.0" customHeight="1">
      <c r="A86" s="1"/>
      <c r="B86" s="1"/>
      <c r="C86" s="1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</row>
    <row r="87" ht="24.0" customHeight="1">
      <c r="A87" s="1"/>
      <c r="B87" s="1"/>
      <c r="C87" s="1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</row>
    <row r="88" ht="24.0" customHeight="1">
      <c r="A88" s="1"/>
      <c r="B88" s="1"/>
      <c r="C88" s="1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</row>
    <row r="89" ht="24.0" customHeight="1">
      <c r="A89" s="1"/>
      <c r="B89" s="1"/>
      <c r="C89" s="1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</row>
    <row r="90" ht="24.0" customHeight="1">
      <c r="A90" s="1"/>
      <c r="B90" s="1"/>
      <c r="C90" s="1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</row>
    <row r="91" ht="24.0" customHeight="1">
      <c r="A91" s="1"/>
      <c r="B91" s="1"/>
      <c r="C91" s="1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</row>
    <row r="92" ht="24.0" customHeight="1">
      <c r="A92" s="1"/>
      <c r="B92" s="1"/>
      <c r="C92" s="1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</row>
    <row r="93" ht="24.0" customHeight="1">
      <c r="A93" s="1"/>
      <c r="B93" s="1"/>
      <c r="C93" s="1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</row>
    <row r="94" ht="24.0" customHeight="1">
      <c r="A94" s="1"/>
      <c r="B94" s="1"/>
      <c r="C94" s="1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</row>
    <row r="95" ht="24.0" customHeight="1">
      <c r="A95" s="1"/>
      <c r="B95" s="1"/>
      <c r="C95" s="1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</row>
    <row r="96" ht="24.0" customHeight="1">
      <c r="A96" s="1"/>
      <c r="B96" s="1"/>
      <c r="C96" s="1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</row>
    <row r="97" ht="24.0" customHeight="1">
      <c r="A97" s="1"/>
      <c r="B97" s="1"/>
      <c r="C97" s="1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</row>
    <row r="98" ht="24.0" customHeight="1">
      <c r="A98" s="1"/>
      <c r="B98" s="1"/>
      <c r="C98" s="1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</row>
    <row r="99" ht="24.0" customHeight="1">
      <c r="A99" s="1"/>
      <c r="B99" s="1"/>
      <c r="C99" s="1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</row>
    <row r="100" ht="24.0" customHeight="1">
      <c r="A100" s="1"/>
      <c r="B100" s="1"/>
      <c r="C100" s="1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</row>
    <row r="101" ht="24.0" customHeight="1">
      <c r="A101" s="1"/>
      <c r="B101" s="1"/>
      <c r="C101" s="1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</row>
    <row r="102" ht="24.0" customHeight="1">
      <c r="A102" s="1"/>
      <c r="B102" s="1"/>
      <c r="C102" s="1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</row>
    <row r="103" ht="24.0" customHeight="1">
      <c r="A103" s="1"/>
      <c r="B103" s="1"/>
      <c r="C103" s="1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</row>
    <row r="104" ht="24.0" customHeight="1">
      <c r="A104" s="1"/>
      <c r="B104" s="1"/>
      <c r="C104" s="1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</row>
    <row r="105" ht="24.0" customHeight="1">
      <c r="A105" s="1"/>
      <c r="B105" s="1"/>
      <c r="C105" s="1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</row>
    <row r="106" ht="24.0" customHeight="1">
      <c r="A106" s="1"/>
      <c r="B106" s="1"/>
      <c r="C106" s="1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</row>
    <row r="107" ht="24.0" customHeight="1">
      <c r="A107" s="1"/>
      <c r="B107" s="1"/>
      <c r="C107" s="1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</row>
    <row r="108" ht="24.0" customHeight="1">
      <c r="A108" s="1"/>
      <c r="B108" s="1"/>
      <c r="C108" s="1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</row>
    <row r="109" ht="24.0" customHeight="1">
      <c r="A109" s="1"/>
      <c r="B109" s="1"/>
      <c r="C109" s="1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</row>
    <row r="110" ht="24.0" customHeight="1">
      <c r="A110" s="1"/>
      <c r="B110" s="1"/>
      <c r="C110" s="1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</row>
    <row r="111" ht="24.0" customHeight="1">
      <c r="A111" s="1"/>
      <c r="B111" s="1"/>
      <c r="C111" s="1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</row>
    <row r="112" ht="24.0" customHeight="1">
      <c r="A112" s="1"/>
      <c r="B112" s="1"/>
      <c r="C112" s="1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</row>
    <row r="113" ht="24.0" customHeight="1">
      <c r="A113" s="1"/>
      <c r="B113" s="1"/>
      <c r="C113" s="1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</row>
    <row r="114" ht="24.0" customHeight="1">
      <c r="A114" s="1"/>
      <c r="B114" s="1"/>
      <c r="C114" s="1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</row>
    <row r="115" ht="24.0" customHeight="1">
      <c r="A115" s="1"/>
      <c r="B115" s="1"/>
      <c r="C115" s="1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</row>
    <row r="116" ht="24.0" customHeight="1">
      <c r="A116" s="1"/>
      <c r="B116" s="1"/>
      <c r="C116" s="1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</row>
    <row r="117" ht="24.0" customHeight="1">
      <c r="A117" s="1"/>
      <c r="B117" s="1"/>
      <c r="C117" s="1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</row>
    <row r="118" ht="24.0" customHeight="1">
      <c r="A118" s="1"/>
      <c r="B118" s="1"/>
      <c r="C118" s="1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</row>
    <row r="119" ht="24.0" customHeight="1">
      <c r="A119" s="1"/>
      <c r="B119" s="1"/>
      <c r="C119" s="1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</row>
    <row r="120" ht="24.0" customHeight="1">
      <c r="A120" s="1"/>
      <c r="B120" s="1"/>
      <c r="C120" s="1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</row>
    <row r="121" ht="24.0" customHeight="1">
      <c r="A121" s="1"/>
      <c r="B121" s="1"/>
      <c r="C121" s="1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</row>
    <row r="122" ht="24.0" customHeight="1">
      <c r="A122" s="1"/>
      <c r="B122" s="1"/>
      <c r="C122" s="1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</row>
    <row r="123" ht="24.0" customHeight="1">
      <c r="A123" s="1"/>
      <c r="B123" s="1"/>
      <c r="C123" s="1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</row>
    <row r="124" ht="24.0" customHeight="1">
      <c r="A124" s="1"/>
      <c r="B124" s="1"/>
      <c r="C124" s="1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</row>
    <row r="125" ht="24.0" customHeight="1">
      <c r="A125" s="1"/>
      <c r="B125" s="1"/>
      <c r="C125" s="1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</row>
    <row r="126" ht="24.0" customHeight="1">
      <c r="A126" s="1"/>
      <c r="B126" s="1"/>
      <c r="C126" s="1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</row>
    <row r="127" ht="24.0" customHeight="1">
      <c r="A127" s="1"/>
      <c r="B127" s="1"/>
      <c r="C127" s="1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</row>
    <row r="128" ht="24.0" customHeight="1">
      <c r="A128" s="1"/>
      <c r="B128" s="1"/>
      <c r="C128" s="1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</row>
    <row r="129" ht="24.0" customHeight="1">
      <c r="A129" s="1"/>
      <c r="B129" s="1"/>
      <c r="C129" s="1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</row>
    <row r="130" ht="24.0" customHeight="1">
      <c r="A130" s="1"/>
      <c r="B130" s="1"/>
      <c r="C130" s="1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</row>
    <row r="131" ht="24.0" customHeight="1">
      <c r="A131" s="1"/>
      <c r="B131" s="1"/>
      <c r="C131" s="1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</row>
    <row r="132" ht="24.0" customHeight="1">
      <c r="A132" s="1"/>
      <c r="B132" s="1"/>
      <c r="C132" s="1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</row>
    <row r="133" ht="24.0" customHeight="1">
      <c r="A133" s="1"/>
      <c r="B133" s="1"/>
      <c r="C133" s="1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</row>
    <row r="134" ht="24.0" customHeight="1">
      <c r="A134" s="1"/>
      <c r="B134" s="1"/>
      <c r="C134" s="1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</row>
    <row r="135" ht="24.0" customHeight="1">
      <c r="A135" s="1"/>
      <c r="B135" s="1"/>
      <c r="C135" s="1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</row>
    <row r="136" ht="24.0" customHeight="1">
      <c r="A136" s="1"/>
      <c r="B136" s="1"/>
      <c r="C136" s="1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</row>
    <row r="137" ht="24.0" customHeight="1">
      <c r="A137" s="1"/>
      <c r="B137" s="1"/>
      <c r="C137" s="1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</row>
    <row r="138" ht="24.0" customHeight="1">
      <c r="A138" s="1"/>
      <c r="B138" s="1"/>
      <c r="C138" s="1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</row>
    <row r="139" ht="24.0" customHeight="1">
      <c r="A139" s="1"/>
      <c r="B139" s="1"/>
      <c r="C139" s="1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</row>
    <row r="140" ht="24.0" customHeight="1">
      <c r="A140" s="1"/>
      <c r="B140" s="1"/>
      <c r="C140" s="1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</row>
    <row r="141" ht="24.0" customHeight="1">
      <c r="A141" s="1"/>
      <c r="B141" s="1"/>
      <c r="C141" s="1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</row>
    <row r="142" ht="24.0" customHeight="1">
      <c r="A142" s="1"/>
      <c r="B142" s="1"/>
      <c r="C142" s="1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</row>
    <row r="143" ht="24.0" customHeight="1">
      <c r="A143" s="1"/>
      <c r="B143" s="1"/>
      <c r="C143" s="1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</row>
    <row r="144" ht="24.0" customHeight="1">
      <c r="A144" s="1"/>
      <c r="B144" s="1"/>
      <c r="C144" s="1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</row>
    <row r="145" ht="24.0" customHeight="1">
      <c r="A145" s="1"/>
      <c r="B145" s="1"/>
      <c r="C145" s="1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</row>
    <row r="146" ht="24.0" customHeight="1">
      <c r="A146" s="1"/>
      <c r="B146" s="1"/>
      <c r="C146" s="1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</row>
    <row r="147" ht="24.0" customHeight="1">
      <c r="A147" s="1"/>
      <c r="B147" s="1"/>
      <c r="C147" s="1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</row>
    <row r="148" ht="24.0" customHeight="1">
      <c r="A148" s="1"/>
      <c r="B148" s="1"/>
      <c r="C148" s="1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</row>
    <row r="149" ht="24.0" customHeight="1">
      <c r="A149" s="1"/>
      <c r="B149" s="1"/>
      <c r="C149" s="1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</row>
    <row r="150" ht="24.0" customHeight="1">
      <c r="A150" s="1"/>
      <c r="B150" s="1"/>
      <c r="C150" s="1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</row>
    <row r="151" ht="24.0" customHeight="1">
      <c r="A151" s="1"/>
      <c r="B151" s="1"/>
      <c r="C151" s="1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</row>
    <row r="152" ht="24.0" customHeight="1">
      <c r="A152" s="1"/>
      <c r="B152" s="1"/>
      <c r="C152" s="1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</row>
    <row r="153" ht="24.0" customHeight="1">
      <c r="A153" s="1"/>
      <c r="B153" s="1"/>
      <c r="C153" s="1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</row>
    <row r="154" ht="24.0" customHeight="1">
      <c r="A154" s="1"/>
      <c r="B154" s="1"/>
      <c r="C154" s="1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</row>
    <row r="155" ht="24.0" customHeight="1">
      <c r="A155" s="1"/>
      <c r="B155" s="1"/>
      <c r="C155" s="1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</row>
    <row r="156" ht="24.0" customHeight="1">
      <c r="A156" s="1"/>
      <c r="B156" s="1"/>
      <c r="C156" s="1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</row>
    <row r="157" ht="24.0" customHeight="1">
      <c r="A157" s="1"/>
      <c r="B157" s="1"/>
      <c r="C157" s="1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</row>
    <row r="158" ht="24.0" customHeight="1">
      <c r="A158" s="1"/>
      <c r="B158" s="1"/>
      <c r="C158" s="1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</row>
    <row r="159" ht="24.0" customHeight="1">
      <c r="A159" s="1"/>
      <c r="B159" s="1"/>
      <c r="C159" s="1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</row>
    <row r="160" ht="24.0" customHeight="1">
      <c r="A160" s="1"/>
      <c r="B160" s="1"/>
      <c r="C160" s="1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</row>
    <row r="161" ht="24.0" customHeight="1">
      <c r="A161" s="1"/>
      <c r="B161" s="1"/>
      <c r="C161" s="1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</row>
    <row r="162" ht="24.0" customHeight="1">
      <c r="A162" s="1"/>
      <c r="B162" s="1"/>
      <c r="C162" s="1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</row>
    <row r="163" ht="24.0" customHeight="1">
      <c r="A163" s="1"/>
      <c r="B163" s="1"/>
      <c r="C163" s="1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</row>
    <row r="164" ht="24.0" customHeight="1">
      <c r="A164" s="1"/>
      <c r="B164" s="1"/>
      <c r="C164" s="1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</row>
    <row r="165" ht="24.0" customHeight="1">
      <c r="A165" s="1"/>
      <c r="B165" s="1"/>
      <c r="C165" s="1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</row>
    <row r="166" ht="24.0" customHeight="1">
      <c r="A166" s="1"/>
      <c r="B166" s="1"/>
      <c r="C166" s="1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</row>
    <row r="167" ht="24.0" customHeight="1">
      <c r="A167" s="1"/>
      <c r="B167" s="1"/>
      <c r="C167" s="1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</row>
    <row r="168" ht="24.0" customHeight="1">
      <c r="A168" s="1"/>
      <c r="B168" s="1"/>
      <c r="C168" s="1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</row>
    <row r="169" ht="24.0" customHeight="1">
      <c r="A169" s="1"/>
      <c r="B169" s="1"/>
      <c r="C169" s="1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</row>
    <row r="170" ht="24.0" customHeight="1">
      <c r="A170" s="1"/>
      <c r="B170" s="1"/>
      <c r="C170" s="1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</row>
    <row r="171" ht="24.0" customHeight="1">
      <c r="A171" s="1"/>
      <c r="B171" s="1"/>
      <c r="C171" s="1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</row>
    <row r="172" ht="24.0" customHeight="1">
      <c r="A172" s="1"/>
      <c r="B172" s="1"/>
      <c r="C172" s="1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</row>
    <row r="173" ht="24.0" customHeight="1">
      <c r="A173" s="1"/>
      <c r="B173" s="1"/>
      <c r="C173" s="1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</row>
    <row r="174" ht="24.0" customHeight="1">
      <c r="A174" s="1"/>
      <c r="B174" s="1"/>
      <c r="C174" s="1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</row>
    <row r="175" ht="24.0" customHeight="1">
      <c r="A175" s="1"/>
      <c r="B175" s="1"/>
      <c r="C175" s="1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</row>
    <row r="176" ht="24.0" customHeight="1">
      <c r="A176" s="1"/>
      <c r="B176" s="1"/>
      <c r="C176" s="1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</row>
    <row r="177" ht="24.0" customHeight="1">
      <c r="A177" s="1"/>
      <c r="B177" s="1"/>
      <c r="C177" s="1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</row>
    <row r="178" ht="24.0" customHeight="1">
      <c r="A178" s="1"/>
      <c r="B178" s="1"/>
      <c r="C178" s="1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</row>
    <row r="179" ht="24.0" customHeight="1">
      <c r="A179" s="1"/>
      <c r="B179" s="1"/>
      <c r="C179" s="1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</row>
    <row r="180" ht="24.0" customHeight="1">
      <c r="A180" s="1"/>
      <c r="B180" s="1"/>
      <c r="C180" s="1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</row>
    <row r="181" ht="24.0" customHeight="1">
      <c r="A181" s="1"/>
      <c r="B181" s="1"/>
      <c r="C181" s="1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</row>
    <row r="182" ht="24.0" customHeight="1">
      <c r="A182" s="1"/>
      <c r="B182" s="1"/>
      <c r="C182" s="1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</row>
    <row r="183" ht="24.0" customHeight="1">
      <c r="A183" s="1"/>
      <c r="B183" s="1"/>
      <c r="C183" s="1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</row>
    <row r="184" ht="24.0" customHeight="1">
      <c r="A184" s="1"/>
      <c r="B184" s="1"/>
      <c r="C184" s="1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</row>
    <row r="185" ht="24.0" customHeight="1">
      <c r="A185" s="1"/>
      <c r="B185" s="1"/>
      <c r="C185" s="1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</row>
    <row r="186" ht="24.0" customHeight="1">
      <c r="A186" s="1"/>
      <c r="B186" s="1"/>
      <c r="C186" s="1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</row>
    <row r="187" ht="24.0" customHeight="1">
      <c r="A187" s="1"/>
      <c r="B187" s="1"/>
      <c r="C187" s="1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</row>
    <row r="188" ht="24.0" customHeight="1">
      <c r="A188" s="1"/>
      <c r="B188" s="1"/>
      <c r="C188" s="1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</row>
    <row r="189" ht="24.0" customHeight="1">
      <c r="A189" s="1"/>
      <c r="B189" s="1"/>
      <c r="C189" s="1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</row>
    <row r="190" ht="24.0" customHeight="1">
      <c r="A190" s="1"/>
      <c r="B190" s="1"/>
      <c r="C190" s="1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</row>
    <row r="191" ht="24.0" customHeight="1">
      <c r="A191" s="1"/>
      <c r="B191" s="1"/>
      <c r="C191" s="1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</row>
    <row r="192" ht="24.0" customHeight="1">
      <c r="A192" s="1"/>
      <c r="B192" s="1"/>
      <c r="C192" s="1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</row>
    <row r="193" ht="24.0" customHeight="1">
      <c r="A193" s="1"/>
      <c r="B193" s="1"/>
      <c r="C193" s="1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</row>
    <row r="194" ht="24.0" customHeight="1">
      <c r="A194" s="1"/>
      <c r="B194" s="1"/>
      <c r="C194" s="1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</row>
    <row r="195" ht="24.0" customHeight="1">
      <c r="A195" s="1"/>
      <c r="B195" s="1"/>
      <c r="C195" s="1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</row>
    <row r="196" ht="24.0" customHeight="1">
      <c r="A196" s="1"/>
      <c r="B196" s="1"/>
      <c r="C196" s="1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</row>
    <row r="197" ht="24.0" customHeight="1">
      <c r="A197" s="1"/>
      <c r="B197" s="1"/>
      <c r="C197" s="1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</row>
    <row r="198" ht="24.0" customHeight="1">
      <c r="A198" s="1"/>
      <c r="B198" s="1"/>
      <c r="C198" s="1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</row>
    <row r="199" ht="24.0" customHeight="1">
      <c r="A199" s="1"/>
      <c r="B199" s="1"/>
      <c r="C199" s="1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</row>
    <row r="200" ht="24.0" customHeight="1">
      <c r="A200" s="1"/>
      <c r="B200" s="1"/>
      <c r="C200" s="1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</row>
    <row r="201" ht="24.0" customHeight="1">
      <c r="A201" s="1"/>
      <c r="B201" s="1"/>
      <c r="C201" s="1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</row>
    <row r="202" ht="24.0" customHeight="1">
      <c r="A202" s="1"/>
      <c r="B202" s="1"/>
      <c r="C202" s="1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</row>
    <row r="203" ht="24.0" customHeight="1">
      <c r="A203" s="1"/>
      <c r="B203" s="1"/>
      <c r="C203" s="1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</row>
    <row r="204" ht="24.0" customHeight="1">
      <c r="A204" s="1"/>
      <c r="B204" s="1"/>
      <c r="C204" s="1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</row>
    <row r="205" ht="24.0" customHeight="1">
      <c r="A205" s="1"/>
      <c r="B205" s="1"/>
      <c r="C205" s="1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</row>
    <row r="206" ht="24.0" customHeight="1">
      <c r="A206" s="1"/>
      <c r="B206" s="1"/>
      <c r="C206" s="1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</row>
    <row r="207" ht="24.0" customHeight="1">
      <c r="A207" s="1"/>
      <c r="B207" s="1"/>
      <c r="C207" s="1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</row>
    <row r="208" ht="24.0" customHeight="1">
      <c r="A208" s="1"/>
      <c r="B208" s="1"/>
      <c r="C208" s="1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</row>
    <row r="209" ht="24.0" customHeight="1">
      <c r="A209" s="1"/>
      <c r="B209" s="1"/>
      <c r="C209" s="1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</row>
    <row r="210" ht="24.0" customHeight="1">
      <c r="A210" s="1"/>
      <c r="B210" s="1"/>
      <c r="C210" s="1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</row>
    <row r="211" ht="24.0" customHeight="1">
      <c r="A211" s="1"/>
      <c r="B211" s="1"/>
      <c r="C211" s="1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</row>
    <row r="212" ht="24.0" customHeight="1">
      <c r="A212" s="1"/>
      <c r="B212" s="1"/>
      <c r="C212" s="1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</row>
    <row r="213" ht="24.0" customHeight="1">
      <c r="A213" s="1"/>
      <c r="B213" s="1"/>
      <c r="C213" s="1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</row>
    <row r="214" ht="24.0" customHeight="1">
      <c r="A214" s="1"/>
      <c r="B214" s="1"/>
      <c r="C214" s="1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</row>
    <row r="215" ht="24.0" customHeight="1">
      <c r="A215" s="1"/>
      <c r="B215" s="1"/>
      <c r="C215" s="1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</row>
    <row r="216" ht="24.0" customHeight="1">
      <c r="A216" s="1"/>
      <c r="B216" s="1"/>
      <c r="C216" s="1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</row>
    <row r="217" ht="24.0" customHeight="1">
      <c r="A217" s="1"/>
      <c r="B217" s="1"/>
      <c r="C217" s="1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</row>
    <row r="218" ht="24.0" customHeight="1">
      <c r="A218" s="1"/>
      <c r="B218" s="1"/>
      <c r="C218" s="1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</row>
    <row r="219" ht="24.0" customHeight="1">
      <c r="A219" s="1"/>
      <c r="B219" s="1"/>
      <c r="C219" s="1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</row>
    <row r="220" ht="24.0" customHeight="1">
      <c r="A220" s="1"/>
      <c r="B220" s="1"/>
      <c r="C220" s="1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</row>
    <row r="221" ht="24.0" customHeight="1">
      <c r="A221" s="1"/>
      <c r="B221" s="1"/>
      <c r="C221" s="1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</row>
    <row r="222" ht="24.0" customHeight="1">
      <c r="A222" s="1"/>
      <c r="B222" s="1"/>
      <c r="C222" s="1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</row>
    <row r="223" ht="24.0" customHeight="1">
      <c r="A223" s="1"/>
      <c r="B223" s="1"/>
      <c r="C223" s="1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</row>
    <row r="224" ht="24.0" customHeight="1">
      <c r="A224" s="1"/>
      <c r="B224" s="1"/>
      <c r="C224" s="1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</row>
    <row r="225" ht="24.0" customHeight="1">
      <c r="A225" s="1"/>
      <c r="B225" s="1"/>
      <c r="C225" s="1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</row>
    <row r="226" ht="24.0" customHeight="1">
      <c r="A226" s="1"/>
      <c r="B226" s="1"/>
      <c r="C226" s="1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</row>
    <row r="227" ht="24.0" customHeight="1">
      <c r="A227" s="1"/>
      <c r="B227" s="1"/>
      <c r="C227" s="1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</row>
    <row r="228" ht="24.0" customHeight="1">
      <c r="A228" s="1"/>
      <c r="B228" s="1"/>
      <c r="C228" s="1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</row>
    <row r="229" ht="24.0" customHeight="1">
      <c r="A229" s="1"/>
      <c r="B229" s="1"/>
      <c r="C229" s="1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</row>
    <row r="230" ht="24.0" customHeight="1">
      <c r="A230" s="1"/>
      <c r="B230" s="1"/>
      <c r="C230" s="1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</row>
    <row r="231" ht="24.0" customHeight="1">
      <c r="A231" s="1"/>
      <c r="B231" s="1"/>
      <c r="C231" s="1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</row>
    <row r="232" ht="24.0" customHeight="1">
      <c r="A232" s="1"/>
      <c r="B232" s="1"/>
      <c r="C232" s="1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</row>
    <row r="233" ht="24.0" customHeight="1">
      <c r="A233" s="1"/>
      <c r="B233" s="1"/>
      <c r="C233" s="1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</row>
    <row r="234" ht="24.0" customHeight="1">
      <c r="A234" s="1"/>
      <c r="B234" s="1"/>
      <c r="C234" s="1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</row>
    <row r="235" ht="24.0" customHeight="1">
      <c r="A235" s="1"/>
      <c r="B235" s="1"/>
      <c r="C235" s="1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</row>
    <row r="236" ht="24.0" customHeight="1">
      <c r="A236" s="1"/>
      <c r="B236" s="1"/>
      <c r="C236" s="1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</row>
    <row r="237" ht="24.0" customHeight="1">
      <c r="A237" s="1"/>
      <c r="B237" s="1"/>
      <c r="C237" s="1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</row>
    <row r="238" ht="24.0" customHeight="1">
      <c r="A238" s="1"/>
      <c r="B238" s="1"/>
      <c r="C238" s="1"/>
      <c r="D238" s="125"/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</row>
    <row r="239" ht="24.0" customHeight="1">
      <c r="A239" s="1"/>
      <c r="B239" s="1"/>
      <c r="C239" s="1"/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</row>
    <row r="240" ht="24.0" customHeight="1">
      <c r="A240" s="1"/>
      <c r="B240" s="1"/>
      <c r="C240" s="1"/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/>
    </row>
    <row r="241" ht="24.0" customHeight="1">
      <c r="A241" s="1"/>
      <c r="B241" s="1"/>
      <c r="C241" s="1"/>
      <c r="D241" s="125"/>
      <c r="E241" s="125"/>
      <c r="F241" s="125"/>
      <c r="G241" s="125"/>
      <c r="H241" s="125"/>
      <c r="I241" s="125"/>
      <c r="J241" s="125"/>
      <c r="K241" s="125"/>
      <c r="L241" s="125"/>
      <c r="M241" s="125"/>
      <c r="N241" s="125"/>
      <c r="O241" s="125"/>
      <c r="P241" s="125"/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</row>
    <row r="242" ht="24.0" customHeight="1">
      <c r="A242" s="1"/>
      <c r="B242" s="1"/>
      <c r="C242" s="1"/>
      <c r="D242" s="125"/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</row>
    <row r="243" ht="24.0" customHeight="1">
      <c r="A243" s="1"/>
      <c r="B243" s="1"/>
      <c r="C243" s="1"/>
      <c r="D243" s="125"/>
      <c r="E243" s="125"/>
      <c r="F243" s="125"/>
      <c r="G243" s="125"/>
      <c r="H243" s="125"/>
      <c r="I243" s="125"/>
      <c r="J243" s="125"/>
      <c r="K243" s="125"/>
      <c r="L243" s="125"/>
      <c r="M243" s="125"/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</row>
    <row r="244" ht="24.0" customHeight="1">
      <c r="A244" s="1"/>
      <c r="B244" s="1"/>
      <c r="C244" s="1"/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</row>
    <row r="245" ht="24.0" customHeight="1">
      <c r="A245" s="1"/>
      <c r="B245" s="1"/>
      <c r="C245" s="1"/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</row>
    <row r="246" ht="24.0" customHeight="1">
      <c r="A246" s="1"/>
      <c r="B246" s="1"/>
      <c r="C246" s="1"/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</row>
    <row r="247" ht="24.0" customHeight="1">
      <c r="A247" s="1"/>
      <c r="B247" s="1"/>
      <c r="C247" s="1"/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</row>
    <row r="248" ht="24.0" customHeight="1">
      <c r="A248" s="1"/>
      <c r="B248" s="1"/>
      <c r="C248" s="1"/>
      <c r="D248" s="125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</row>
    <row r="249" ht="24.0" customHeight="1">
      <c r="A249" s="1"/>
      <c r="B249" s="1"/>
      <c r="C249" s="1"/>
      <c r="D249" s="125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125"/>
      <c r="P249" s="125"/>
      <c r="Q249" s="125"/>
      <c r="R249" s="125"/>
      <c r="S249" s="125"/>
      <c r="T249" s="125"/>
      <c r="U249" s="125"/>
      <c r="V249" s="125"/>
      <c r="W249" s="125"/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</row>
    <row r="250" ht="24.0" customHeight="1">
      <c r="A250" s="1"/>
      <c r="B250" s="1"/>
      <c r="C250" s="1"/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</row>
    <row r="251" ht="24.0" customHeight="1">
      <c r="A251" s="1"/>
      <c r="B251" s="1"/>
      <c r="C251" s="1"/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</row>
    <row r="252" ht="24.0" customHeight="1">
      <c r="A252" s="1"/>
      <c r="B252" s="1"/>
      <c r="C252" s="1"/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</row>
    <row r="253" ht="24.0" customHeight="1">
      <c r="A253" s="1"/>
      <c r="B253" s="1"/>
      <c r="C253" s="1"/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</row>
    <row r="254" ht="24.0" customHeight="1">
      <c r="A254" s="1"/>
      <c r="B254" s="1"/>
      <c r="C254" s="1"/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</row>
    <row r="255" ht="24.0" customHeight="1">
      <c r="A255" s="1"/>
      <c r="B255" s="1"/>
      <c r="C255" s="1"/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</row>
    <row r="256" ht="24.0" customHeight="1">
      <c r="A256" s="1"/>
      <c r="B256" s="1"/>
      <c r="C256" s="1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125"/>
      <c r="AC256" s="125"/>
      <c r="AD256" s="125"/>
      <c r="AE256" s="125"/>
      <c r="AF256" s="125"/>
      <c r="AG256" s="125"/>
      <c r="AH256" s="125"/>
      <c r="AI256" s="125"/>
    </row>
    <row r="257" ht="24.0" customHeight="1">
      <c r="A257" s="1"/>
      <c r="B257" s="1"/>
      <c r="C257" s="1"/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/>
      <c r="Z257" s="125"/>
      <c r="AA257" s="125"/>
      <c r="AB257" s="125"/>
      <c r="AC257" s="125"/>
      <c r="AD257" s="125"/>
      <c r="AE257" s="125"/>
      <c r="AF257" s="125"/>
      <c r="AG257" s="125"/>
      <c r="AH257" s="125"/>
      <c r="AI257" s="125"/>
    </row>
    <row r="258" ht="24.0" customHeight="1">
      <c r="A258" s="1"/>
      <c r="B258" s="1"/>
      <c r="C258" s="1"/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/>
      <c r="AI258" s="125"/>
    </row>
    <row r="259" ht="24.0" customHeight="1">
      <c r="A259" s="1"/>
      <c r="B259" s="1"/>
      <c r="C259" s="1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</row>
    <row r="260" ht="24.0" customHeight="1">
      <c r="A260" s="1"/>
      <c r="B260" s="1"/>
      <c r="C260" s="1"/>
      <c r="D260" s="125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</row>
    <row r="261" ht="24.0" customHeight="1">
      <c r="A261" s="1"/>
      <c r="B261" s="1"/>
      <c r="C261" s="1"/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</row>
    <row r="262" ht="24.0" customHeight="1">
      <c r="A262" s="1"/>
      <c r="B262" s="1"/>
      <c r="C262" s="1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/>
      <c r="AG262" s="125"/>
      <c r="AH262" s="125"/>
      <c r="AI262" s="125"/>
    </row>
    <row r="263" ht="24.0" customHeight="1">
      <c r="A263" s="1"/>
      <c r="B263" s="1"/>
      <c r="C263" s="1"/>
      <c r="D263" s="125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/>
      <c r="AC263" s="125"/>
      <c r="AD263" s="125"/>
      <c r="AE263" s="125"/>
      <c r="AF263" s="125"/>
      <c r="AG263" s="125"/>
      <c r="AH263" s="125"/>
      <c r="AI263" s="125"/>
    </row>
    <row r="264" ht="24.0" customHeight="1">
      <c r="A264" s="1"/>
      <c r="B264" s="1"/>
      <c r="C264" s="1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</row>
    <row r="265" ht="24.0" customHeight="1">
      <c r="A265" s="1"/>
      <c r="B265" s="1"/>
      <c r="C265" s="1"/>
      <c r="D265" s="125"/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/>
      <c r="U265" s="125"/>
      <c r="V265" s="125"/>
      <c r="W265" s="125"/>
      <c r="X265" s="125"/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/>
      <c r="AI265" s="125"/>
    </row>
    <row r="266" ht="24.0" customHeight="1">
      <c r="A266" s="1"/>
      <c r="B266" s="1"/>
      <c r="C266" s="1"/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</row>
    <row r="267" ht="24.0" customHeight="1">
      <c r="A267" s="1"/>
      <c r="B267" s="1"/>
      <c r="C267" s="1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</row>
    <row r="268" ht="24.0" customHeight="1">
      <c r="A268" s="1"/>
      <c r="B268" s="1"/>
      <c r="C268" s="1"/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/>
      <c r="AD268" s="125"/>
      <c r="AE268" s="125"/>
      <c r="AF268" s="125"/>
      <c r="AG268" s="125"/>
      <c r="AH268" s="125"/>
      <c r="AI268" s="125"/>
    </row>
    <row r="269" ht="24.0" customHeight="1">
      <c r="A269" s="1"/>
      <c r="B269" s="1"/>
      <c r="C269" s="1"/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</row>
    <row r="270" ht="24.0" customHeight="1">
      <c r="A270" s="1"/>
      <c r="B270" s="1"/>
      <c r="C270" s="1"/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  <c r="AA270" s="125"/>
      <c r="AB270" s="125"/>
      <c r="AC270" s="125"/>
      <c r="AD270" s="125"/>
      <c r="AE270" s="125"/>
      <c r="AF270" s="125"/>
      <c r="AG270" s="125"/>
      <c r="AH270" s="125"/>
      <c r="AI270" s="125"/>
    </row>
    <row r="271" ht="24.0" customHeight="1">
      <c r="A271" s="1"/>
      <c r="B271" s="1"/>
      <c r="C271" s="1"/>
      <c r="D271" s="125"/>
      <c r="E271" s="125"/>
      <c r="F271" s="125"/>
      <c r="G271" s="125"/>
      <c r="H271" s="125"/>
      <c r="I271" s="125"/>
      <c r="J271" s="125"/>
      <c r="K271" s="125"/>
      <c r="L271" s="125"/>
      <c r="M271" s="125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  <c r="AA271" s="125"/>
      <c r="AB271" s="125"/>
      <c r="AC271" s="125"/>
      <c r="AD271" s="125"/>
      <c r="AE271" s="125"/>
      <c r="AF271" s="125"/>
      <c r="AG271" s="125"/>
      <c r="AH271" s="125"/>
      <c r="AI271" s="125"/>
    </row>
    <row r="272" ht="24.0" customHeight="1">
      <c r="A272" s="1"/>
      <c r="B272" s="1"/>
      <c r="C272" s="1"/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</row>
    <row r="273" ht="24.0" customHeight="1">
      <c r="A273" s="1"/>
      <c r="B273" s="1"/>
      <c r="C273" s="1"/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</row>
    <row r="274" ht="24.0" customHeight="1">
      <c r="A274" s="1"/>
      <c r="B274" s="1"/>
      <c r="C274" s="1"/>
      <c r="D274" s="125"/>
      <c r="E274" s="125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</row>
    <row r="275" ht="24.0" customHeight="1">
      <c r="A275" s="1"/>
      <c r="B275" s="1"/>
      <c r="C275" s="1"/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</row>
    <row r="276" ht="24.0" customHeight="1">
      <c r="A276" s="1"/>
      <c r="B276" s="1"/>
      <c r="C276" s="1"/>
      <c r="D276" s="125"/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</row>
    <row r="277" ht="24.0" customHeight="1">
      <c r="A277" s="1"/>
      <c r="B277" s="1"/>
      <c r="C277" s="1"/>
      <c r="D277" s="125"/>
      <c r="E277" s="125"/>
      <c r="F277" s="125"/>
      <c r="G277" s="125"/>
      <c r="H277" s="125"/>
      <c r="I277" s="125"/>
      <c r="J277" s="125"/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  <c r="AA277" s="125"/>
      <c r="AB277" s="125"/>
      <c r="AC277" s="125"/>
      <c r="AD277" s="125"/>
      <c r="AE277" s="125"/>
      <c r="AF277" s="125"/>
      <c r="AG277" s="125"/>
      <c r="AH277" s="125"/>
      <c r="AI277" s="125"/>
    </row>
    <row r="278" ht="24.0" customHeight="1">
      <c r="A278" s="1"/>
      <c r="B278" s="1"/>
      <c r="C278" s="1"/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</row>
    <row r="279" ht="24.0" customHeight="1">
      <c r="A279" s="1"/>
      <c r="B279" s="1"/>
      <c r="C279" s="1"/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</row>
    <row r="280" ht="24.0" customHeight="1">
      <c r="A280" s="1"/>
      <c r="B280" s="1"/>
      <c r="C280" s="1"/>
      <c r="D280" s="125"/>
      <c r="E280" s="125"/>
      <c r="F280" s="125"/>
      <c r="G280" s="125"/>
      <c r="H280" s="125"/>
      <c r="I280" s="125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</row>
    <row r="281" ht="24.0" customHeight="1">
      <c r="A281" s="1"/>
      <c r="B281" s="1"/>
      <c r="C281" s="1"/>
      <c r="D281" s="125"/>
      <c r="E281" s="125"/>
      <c r="F281" s="125"/>
      <c r="G281" s="125"/>
      <c r="H281" s="125"/>
      <c r="I281" s="125"/>
      <c r="J281" s="125"/>
      <c r="K281" s="125"/>
      <c r="L281" s="125"/>
      <c r="M281" s="125"/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</row>
    <row r="282" ht="24.0" customHeight="1">
      <c r="A282" s="1"/>
      <c r="B282" s="1"/>
      <c r="C282" s="1"/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</row>
    <row r="283" ht="24.0" customHeight="1">
      <c r="A283" s="1"/>
      <c r="B283" s="1"/>
      <c r="C283" s="1"/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</row>
    <row r="284" ht="24.0" customHeight="1">
      <c r="A284" s="1"/>
      <c r="B284" s="1"/>
      <c r="C284" s="1"/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  <c r="AA284" s="125"/>
      <c r="AB284" s="125"/>
      <c r="AC284" s="125"/>
      <c r="AD284" s="125"/>
      <c r="AE284" s="125"/>
      <c r="AF284" s="125"/>
      <c r="AG284" s="125"/>
      <c r="AH284" s="125"/>
      <c r="AI284" s="125"/>
    </row>
    <row r="285" ht="24.0" customHeight="1">
      <c r="A285" s="1"/>
      <c r="B285" s="1"/>
      <c r="C285" s="1"/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</row>
    <row r="286" ht="24.0" customHeight="1">
      <c r="A286" s="1"/>
      <c r="B286" s="1"/>
      <c r="C286" s="1"/>
      <c r="D286" s="125"/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</row>
    <row r="287" ht="24.0" customHeight="1">
      <c r="A287" s="1"/>
      <c r="B287" s="1"/>
      <c r="C287" s="1"/>
      <c r="D287" s="125"/>
      <c r="E287" s="125"/>
      <c r="F287" s="125"/>
      <c r="G287" s="125"/>
      <c r="H287" s="125"/>
      <c r="I287" s="125"/>
      <c r="J287" s="125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</row>
    <row r="288" ht="24.0" customHeight="1">
      <c r="A288" s="1"/>
      <c r="B288" s="1"/>
      <c r="C288" s="1"/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  <c r="AA288" s="125"/>
      <c r="AB288" s="125"/>
      <c r="AC288" s="125"/>
      <c r="AD288" s="125"/>
      <c r="AE288" s="125"/>
      <c r="AF288" s="125"/>
      <c r="AG288" s="125"/>
      <c r="AH288" s="125"/>
      <c r="AI288" s="125"/>
    </row>
    <row r="289" ht="24.0" customHeight="1">
      <c r="A289" s="1"/>
      <c r="B289" s="1"/>
      <c r="C289" s="1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</row>
    <row r="290" ht="24.0" customHeight="1">
      <c r="A290" s="1"/>
      <c r="B290" s="1"/>
      <c r="C290" s="1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</row>
    <row r="291" ht="24.0" customHeight="1">
      <c r="A291" s="1"/>
      <c r="B291" s="1"/>
      <c r="C291" s="1"/>
      <c r="D291" s="125"/>
      <c r="E291" s="125"/>
      <c r="F291" s="125"/>
      <c r="G291" s="125"/>
      <c r="H291" s="125"/>
      <c r="I291" s="125"/>
      <c r="J291" s="125"/>
      <c r="K291" s="125"/>
      <c r="L291" s="125"/>
      <c r="M291" s="125"/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</row>
    <row r="292" ht="24.0" customHeight="1">
      <c r="A292" s="1"/>
      <c r="B292" s="1"/>
      <c r="C292" s="1"/>
      <c r="D292" s="125"/>
      <c r="E292" s="125"/>
      <c r="F292" s="125"/>
      <c r="G292" s="125"/>
      <c r="H292" s="125"/>
      <c r="I292" s="125"/>
      <c r="J292" s="125"/>
      <c r="K292" s="125"/>
      <c r="L292" s="125"/>
      <c r="M292" s="125"/>
      <c r="N292" s="125"/>
      <c r="O292" s="125"/>
      <c r="P292" s="125"/>
      <c r="Q292" s="125"/>
      <c r="R292" s="125"/>
      <c r="S292" s="125"/>
      <c r="T292" s="125"/>
      <c r="U292" s="125"/>
      <c r="V292" s="125"/>
      <c r="W292" s="125"/>
      <c r="X292" s="125"/>
      <c r="Y292" s="125"/>
      <c r="Z292" s="125"/>
      <c r="AA292" s="125"/>
      <c r="AB292" s="125"/>
      <c r="AC292" s="125"/>
      <c r="AD292" s="125"/>
      <c r="AE292" s="125"/>
      <c r="AF292" s="125"/>
      <c r="AG292" s="125"/>
      <c r="AH292" s="125"/>
      <c r="AI292" s="125"/>
    </row>
    <row r="293" ht="24.0" customHeight="1">
      <c r="A293" s="1"/>
      <c r="B293" s="1"/>
      <c r="C293" s="1"/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25"/>
      <c r="O293" s="125"/>
      <c r="P293" s="125"/>
      <c r="Q293" s="125"/>
      <c r="R293" s="125"/>
      <c r="S293" s="125"/>
      <c r="T293" s="125"/>
      <c r="U293" s="125"/>
      <c r="V293" s="125"/>
      <c r="W293" s="125"/>
      <c r="X293" s="125"/>
      <c r="Y293" s="125"/>
      <c r="Z293" s="125"/>
      <c r="AA293" s="125"/>
      <c r="AB293" s="125"/>
      <c r="AC293" s="125"/>
      <c r="AD293" s="125"/>
      <c r="AE293" s="125"/>
      <c r="AF293" s="125"/>
      <c r="AG293" s="125"/>
      <c r="AH293" s="125"/>
      <c r="AI293" s="125"/>
    </row>
    <row r="294" ht="24.0" customHeight="1">
      <c r="A294" s="1"/>
      <c r="B294" s="1"/>
      <c r="C294" s="1"/>
      <c r="D294" s="125"/>
      <c r="E294" s="125"/>
      <c r="F294" s="125"/>
      <c r="G294" s="125"/>
      <c r="H294" s="125"/>
      <c r="I294" s="125"/>
      <c r="J294" s="125"/>
      <c r="K294" s="125"/>
      <c r="L294" s="125"/>
      <c r="M294" s="125"/>
      <c r="N294" s="125"/>
      <c r="O294" s="125"/>
      <c r="P294" s="125"/>
      <c r="Q294" s="125"/>
      <c r="R294" s="125"/>
      <c r="S294" s="125"/>
      <c r="T294" s="125"/>
      <c r="U294" s="125"/>
      <c r="V294" s="125"/>
      <c r="W294" s="125"/>
      <c r="X294" s="125"/>
      <c r="Y294" s="125"/>
      <c r="Z294" s="125"/>
      <c r="AA294" s="125"/>
      <c r="AB294" s="125"/>
      <c r="AC294" s="125"/>
      <c r="AD294" s="125"/>
      <c r="AE294" s="125"/>
      <c r="AF294" s="125"/>
      <c r="AG294" s="125"/>
      <c r="AH294" s="125"/>
      <c r="AI294" s="125"/>
    </row>
    <row r="295" ht="24.0" customHeight="1">
      <c r="A295" s="1"/>
      <c r="B295" s="1"/>
      <c r="C295" s="1"/>
      <c r="D295" s="125"/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  <c r="AA295" s="125"/>
      <c r="AB295" s="125"/>
      <c r="AC295" s="125"/>
      <c r="AD295" s="125"/>
      <c r="AE295" s="125"/>
      <c r="AF295" s="125"/>
      <c r="AG295" s="125"/>
      <c r="AH295" s="125"/>
      <c r="AI295" s="125"/>
    </row>
    <row r="296" ht="24.0" customHeight="1">
      <c r="A296" s="1"/>
      <c r="B296" s="1"/>
      <c r="C296" s="1"/>
      <c r="D296" s="125"/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  <c r="AA296" s="125"/>
      <c r="AB296" s="125"/>
      <c r="AC296" s="125"/>
      <c r="AD296" s="125"/>
      <c r="AE296" s="125"/>
      <c r="AF296" s="125"/>
      <c r="AG296" s="125"/>
      <c r="AH296" s="125"/>
      <c r="AI296" s="125"/>
    </row>
    <row r="297" ht="24.0" customHeight="1">
      <c r="A297" s="1"/>
      <c r="B297" s="1"/>
      <c r="C297" s="1"/>
      <c r="D297" s="125"/>
      <c r="E297" s="125"/>
      <c r="F297" s="125"/>
      <c r="G297" s="125"/>
      <c r="H297" s="125"/>
      <c r="I297" s="125"/>
      <c r="J297" s="125"/>
      <c r="K297" s="125"/>
      <c r="L297" s="125"/>
      <c r="M297" s="125"/>
      <c r="N297" s="125"/>
      <c r="O297" s="125"/>
      <c r="P297" s="125"/>
      <c r="Q297" s="125"/>
      <c r="R297" s="125"/>
      <c r="S297" s="125"/>
      <c r="T297" s="125"/>
      <c r="U297" s="125"/>
      <c r="V297" s="125"/>
      <c r="W297" s="125"/>
      <c r="X297" s="125"/>
      <c r="Y297" s="125"/>
      <c r="Z297" s="125"/>
      <c r="AA297" s="125"/>
      <c r="AB297" s="125"/>
      <c r="AC297" s="125"/>
      <c r="AD297" s="125"/>
      <c r="AE297" s="125"/>
      <c r="AF297" s="125"/>
      <c r="AG297" s="125"/>
      <c r="AH297" s="125"/>
      <c r="AI297" s="125"/>
    </row>
    <row r="298" ht="24.0" customHeight="1">
      <c r="A298" s="1"/>
      <c r="B298" s="1"/>
      <c r="C298" s="1"/>
      <c r="D298" s="125"/>
      <c r="E298" s="125"/>
      <c r="F298" s="125"/>
      <c r="G298" s="125"/>
      <c r="H298" s="125"/>
      <c r="I298" s="125"/>
      <c r="J298" s="125"/>
      <c r="K298" s="125"/>
      <c r="L298" s="125"/>
      <c r="M298" s="125"/>
      <c r="N298" s="125"/>
      <c r="O298" s="125"/>
      <c r="P298" s="125"/>
      <c r="Q298" s="125"/>
      <c r="R298" s="125"/>
      <c r="S298" s="125"/>
      <c r="T298" s="125"/>
      <c r="U298" s="125"/>
      <c r="V298" s="125"/>
      <c r="W298" s="125"/>
      <c r="X298" s="125"/>
      <c r="Y298" s="125"/>
      <c r="Z298" s="125"/>
      <c r="AA298" s="125"/>
      <c r="AB298" s="125"/>
      <c r="AC298" s="125"/>
      <c r="AD298" s="125"/>
      <c r="AE298" s="125"/>
      <c r="AF298" s="125"/>
      <c r="AG298" s="125"/>
      <c r="AH298" s="125"/>
      <c r="AI298" s="125"/>
    </row>
    <row r="299" ht="24.0" customHeight="1">
      <c r="A299" s="1"/>
      <c r="B299" s="1"/>
      <c r="C299" s="1"/>
      <c r="D299" s="125"/>
      <c r="E299" s="125"/>
      <c r="F299" s="125"/>
      <c r="G299" s="125"/>
      <c r="H299" s="125"/>
      <c r="I299" s="125"/>
      <c r="J299" s="125"/>
      <c r="K299" s="125"/>
      <c r="L299" s="125"/>
      <c r="M299" s="125"/>
      <c r="N299" s="125"/>
      <c r="O299" s="125"/>
      <c r="P299" s="125"/>
      <c r="Q299" s="125"/>
      <c r="R299" s="125"/>
      <c r="S299" s="125"/>
      <c r="T299" s="125"/>
      <c r="U299" s="125"/>
      <c r="V299" s="125"/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</row>
    <row r="300" ht="24.0" customHeight="1">
      <c r="A300" s="1"/>
      <c r="B300" s="1"/>
      <c r="C300" s="1"/>
      <c r="D300" s="125"/>
      <c r="E300" s="125"/>
      <c r="F300" s="125"/>
      <c r="G300" s="125"/>
      <c r="H300" s="125"/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</row>
    <row r="301" ht="24.0" customHeight="1">
      <c r="A301" s="1"/>
      <c r="B301" s="1"/>
      <c r="C301" s="1"/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</row>
    <row r="302" ht="24.0" customHeight="1">
      <c r="A302" s="1"/>
      <c r="B302" s="1"/>
      <c r="C302" s="1"/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</row>
    <row r="303" ht="24.0" customHeight="1">
      <c r="A303" s="1"/>
      <c r="B303" s="1"/>
      <c r="C303" s="1"/>
      <c r="D303" s="125"/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</row>
    <row r="304" ht="24.0" customHeight="1">
      <c r="A304" s="1"/>
      <c r="B304" s="1"/>
      <c r="C304" s="1"/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</row>
    <row r="305" ht="24.0" customHeight="1">
      <c r="A305" s="1"/>
      <c r="B305" s="1"/>
      <c r="C305" s="1"/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  <c r="AA305" s="125"/>
      <c r="AB305" s="125"/>
      <c r="AC305" s="125"/>
      <c r="AD305" s="125"/>
      <c r="AE305" s="125"/>
      <c r="AF305" s="125"/>
      <c r="AG305" s="125"/>
      <c r="AH305" s="125"/>
      <c r="AI305" s="125"/>
    </row>
    <row r="306" ht="24.0" customHeight="1">
      <c r="A306" s="1"/>
      <c r="B306" s="1"/>
      <c r="C306" s="1"/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25"/>
      <c r="AH306" s="125"/>
      <c r="AI306" s="125"/>
    </row>
    <row r="307" ht="24.0" customHeight="1">
      <c r="A307" s="1"/>
      <c r="B307" s="1"/>
      <c r="C307" s="1"/>
      <c r="D307" s="125"/>
      <c r="E307" s="125"/>
      <c r="F307" s="125"/>
      <c r="G307" s="125"/>
      <c r="H307" s="125"/>
      <c r="I307" s="125"/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</row>
    <row r="308" ht="24.0" customHeight="1">
      <c r="A308" s="1"/>
      <c r="B308" s="1"/>
      <c r="C308" s="1"/>
      <c r="D308" s="125"/>
      <c r="E308" s="125"/>
      <c r="F308" s="125"/>
      <c r="G308" s="125"/>
      <c r="H308" s="125"/>
      <c r="I308" s="125"/>
      <c r="J308" s="125"/>
      <c r="K308" s="125"/>
      <c r="L308" s="125"/>
      <c r="M308" s="125"/>
      <c r="N308" s="125"/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25"/>
      <c r="AH308" s="125"/>
      <c r="AI308" s="125"/>
    </row>
    <row r="309" ht="24.0" customHeight="1">
      <c r="A309" s="1"/>
      <c r="B309" s="1"/>
      <c r="C309" s="1"/>
      <c r="D309" s="125"/>
      <c r="E309" s="125"/>
      <c r="F309" s="125"/>
      <c r="G309" s="125"/>
      <c r="H309" s="125"/>
      <c r="I309" s="125"/>
      <c r="J309" s="125"/>
      <c r="K309" s="125"/>
      <c r="L309" s="125"/>
      <c r="M309" s="125"/>
      <c r="N309" s="125"/>
      <c r="O309" s="125"/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/>
      <c r="AI309" s="125"/>
    </row>
    <row r="310" ht="24.0" customHeight="1">
      <c r="A310" s="1"/>
      <c r="B310" s="1"/>
      <c r="C310" s="1"/>
      <c r="D310" s="125"/>
      <c r="E310" s="125"/>
      <c r="F310" s="125"/>
      <c r="G310" s="125"/>
      <c r="H310" s="125"/>
      <c r="I310" s="125"/>
      <c r="J310" s="125"/>
      <c r="K310" s="125"/>
      <c r="L310" s="125"/>
      <c r="M310" s="125"/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25"/>
      <c r="AH310" s="125"/>
      <c r="AI310" s="125"/>
    </row>
    <row r="311" ht="24.0" customHeight="1">
      <c r="A311" s="1"/>
      <c r="B311" s="1"/>
      <c r="C311" s="1"/>
      <c r="D311" s="125"/>
      <c r="E311" s="125"/>
      <c r="F311" s="125"/>
      <c r="G311" s="125"/>
      <c r="H311" s="125"/>
      <c r="I311" s="125"/>
      <c r="J311" s="125"/>
      <c r="K311" s="125"/>
      <c r="L311" s="125"/>
      <c r="M311" s="125"/>
      <c r="N311" s="125"/>
      <c r="O311" s="125"/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/>
      <c r="AA311" s="125"/>
      <c r="AB311" s="125"/>
      <c r="AC311" s="125"/>
      <c r="AD311" s="125"/>
      <c r="AE311" s="125"/>
      <c r="AF311" s="125"/>
      <c r="AG311" s="125"/>
      <c r="AH311" s="125"/>
      <c r="AI311" s="125"/>
    </row>
    <row r="312" ht="24.0" customHeight="1">
      <c r="A312" s="1"/>
      <c r="B312" s="1"/>
      <c r="C312" s="1"/>
      <c r="D312" s="125"/>
      <c r="E312" s="125"/>
      <c r="F312" s="125"/>
      <c r="G312" s="125"/>
      <c r="H312" s="125"/>
      <c r="I312" s="125"/>
      <c r="J312" s="125"/>
      <c r="K312" s="125"/>
      <c r="L312" s="125"/>
      <c r="M312" s="125"/>
      <c r="N312" s="125"/>
      <c r="O312" s="125"/>
      <c r="P312" s="125"/>
      <c r="Q312" s="125"/>
      <c r="R312" s="125"/>
      <c r="S312" s="125"/>
      <c r="T312" s="125"/>
      <c r="U312" s="125"/>
      <c r="V312" s="125"/>
      <c r="W312" s="125"/>
      <c r="X312" s="125"/>
      <c r="Y312" s="125"/>
      <c r="Z312" s="125"/>
      <c r="AA312" s="125"/>
      <c r="AB312" s="125"/>
      <c r="AC312" s="125"/>
      <c r="AD312" s="125"/>
      <c r="AE312" s="125"/>
      <c r="AF312" s="125"/>
      <c r="AG312" s="125"/>
      <c r="AH312" s="125"/>
      <c r="AI312" s="125"/>
    </row>
    <row r="313" ht="24.0" customHeight="1">
      <c r="A313" s="1"/>
      <c r="B313" s="1"/>
      <c r="C313" s="1"/>
      <c r="D313" s="125"/>
      <c r="E313" s="125"/>
      <c r="F313" s="125"/>
      <c r="G313" s="125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/>
      <c r="R313" s="125"/>
      <c r="S313" s="125"/>
      <c r="T313" s="125"/>
      <c r="U313" s="125"/>
      <c r="V313" s="125"/>
      <c r="W313" s="125"/>
      <c r="X313" s="125"/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</row>
    <row r="314" ht="24.0" customHeight="1">
      <c r="A314" s="1"/>
      <c r="B314" s="1"/>
      <c r="C314" s="1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  <c r="Z314" s="125"/>
      <c r="AA314" s="125"/>
      <c r="AB314" s="125"/>
      <c r="AC314" s="125"/>
      <c r="AD314" s="125"/>
      <c r="AE314" s="125"/>
      <c r="AF314" s="125"/>
      <c r="AG314" s="125"/>
      <c r="AH314" s="125"/>
      <c r="AI314" s="125"/>
    </row>
    <row r="315" ht="24.0" customHeight="1">
      <c r="A315" s="1"/>
      <c r="B315" s="1"/>
      <c r="C315" s="1"/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5"/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  <c r="AA315" s="125"/>
      <c r="AB315" s="125"/>
      <c r="AC315" s="125"/>
      <c r="AD315" s="125"/>
      <c r="AE315" s="125"/>
      <c r="AF315" s="125"/>
      <c r="AG315" s="125"/>
      <c r="AH315" s="125"/>
      <c r="AI315" s="125"/>
    </row>
    <row r="316" ht="24.0" customHeight="1">
      <c r="A316" s="1"/>
      <c r="B316" s="1"/>
      <c r="C316" s="1"/>
      <c r="D316" s="125"/>
      <c r="E316" s="125"/>
      <c r="F316" s="125"/>
      <c r="G316" s="125"/>
      <c r="H316" s="125"/>
      <c r="I316" s="125"/>
      <c r="J316" s="125"/>
      <c r="K316" s="125"/>
      <c r="L316" s="125"/>
      <c r="M316" s="125"/>
      <c r="N316" s="125"/>
      <c r="O316" s="125"/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  <c r="AA316" s="125"/>
      <c r="AB316" s="125"/>
      <c r="AC316" s="125"/>
      <c r="AD316" s="125"/>
      <c r="AE316" s="125"/>
      <c r="AF316" s="125"/>
      <c r="AG316" s="125"/>
      <c r="AH316" s="125"/>
      <c r="AI316" s="125"/>
    </row>
    <row r="317" ht="24.0" customHeight="1">
      <c r="A317" s="1"/>
      <c r="B317" s="1"/>
      <c r="C317" s="1"/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O317" s="125"/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  <c r="Z317" s="125"/>
      <c r="AA317" s="125"/>
      <c r="AB317" s="125"/>
      <c r="AC317" s="125"/>
      <c r="AD317" s="125"/>
      <c r="AE317" s="125"/>
      <c r="AF317" s="125"/>
      <c r="AG317" s="125"/>
      <c r="AH317" s="125"/>
      <c r="AI317" s="125"/>
    </row>
    <row r="318" ht="24.0" customHeight="1">
      <c r="A318" s="1"/>
      <c r="B318" s="1"/>
      <c r="C318" s="1"/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25"/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  <c r="AH318" s="125"/>
      <c r="AI318" s="125"/>
    </row>
    <row r="319" ht="24.0" customHeight="1">
      <c r="A319" s="1"/>
      <c r="B319" s="1"/>
      <c r="C319" s="1"/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</row>
    <row r="320" ht="24.0" customHeight="1">
      <c r="A320" s="1"/>
      <c r="B320" s="1"/>
      <c r="C320" s="1"/>
      <c r="D320" s="125"/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</row>
    <row r="321" ht="24.0" customHeight="1">
      <c r="A321" s="1"/>
      <c r="B321" s="1"/>
      <c r="C321" s="1"/>
      <c r="D321" s="125"/>
      <c r="E321" s="125"/>
      <c r="F321" s="125"/>
      <c r="G321" s="125"/>
      <c r="H321" s="125"/>
      <c r="I321" s="125"/>
      <c r="J321" s="125"/>
      <c r="K321" s="125"/>
      <c r="L321" s="125"/>
      <c r="M321" s="125"/>
      <c r="N321" s="125"/>
      <c r="O321" s="125"/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  <c r="Z321" s="125"/>
      <c r="AA321" s="125"/>
      <c r="AB321" s="125"/>
      <c r="AC321" s="125"/>
      <c r="AD321" s="125"/>
      <c r="AE321" s="125"/>
      <c r="AF321" s="125"/>
      <c r="AG321" s="125"/>
      <c r="AH321" s="125"/>
      <c r="AI321" s="125"/>
    </row>
    <row r="322" ht="24.0" customHeight="1">
      <c r="A322" s="1"/>
      <c r="B322" s="1"/>
      <c r="C322" s="1"/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125"/>
      <c r="AH322" s="125"/>
      <c r="AI322" s="125"/>
    </row>
    <row r="323" ht="24.0" customHeight="1">
      <c r="A323" s="1"/>
      <c r="B323" s="1"/>
      <c r="C323" s="1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125"/>
      <c r="AH323" s="125"/>
      <c r="AI323" s="125"/>
    </row>
    <row r="324" ht="24.0" customHeight="1">
      <c r="A324" s="1"/>
      <c r="B324" s="1"/>
      <c r="C324" s="1"/>
      <c r="D324" s="125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O324" s="125"/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  <c r="AA324" s="125"/>
      <c r="AB324" s="125"/>
      <c r="AC324" s="125"/>
      <c r="AD324" s="125"/>
      <c r="AE324" s="125"/>
      <c r="AF324" s="125"/>
      <c r="AG324" s="125"/>
      <c r="AH324" s="125"/>
      <c r="AI324" s="125"/>
    </row>
    <row r="325" ht="24.0" customHeight="1">
      <c r="A325" s="1"/>
      <c r="B325" s="1"/>
      <c r="C325" s="1"/>
      <c r="D325" s="125"/>
      <c r="E325" s="125"/>
      <c r="F325" s="125"/>
      <c r="G325" s="125"/>
      <c r="H325" s="125"/>
      <c r="I325" s="125"/>
      <c r="J325" s="125"/>
      <c r="K325" s="125"/>
      <c r="L325" s="125"/>
      <c r="M325" s="125"/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/>
      <c r="AE325" s="125"/>
      <c r="AF325" s="125"/>
      <c r="AG325" s="125"/>
      <c r="AH325" s="125"/>
      <c r="AI325" s="125"/>
    </row>
    <row r="326" ht="24.0" customHeight="1">
      <c r="A326" s="1"/>
      <c r="B326" s="1"/>
      <c r="C326" s="1"/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  <c r="AA326" s="125"/>
      <c r="AB326" s="125"/>
      <c r="AC326" s="125"/>
      <c r="AD326" s="125"/>
      <c r="AE326" s="125"/>
      <c r="AF326" s="125"/>
      <c r="AG326" s="125"/>
      <c r="AH326" s="125"/>
      <c r="AI326" s="125"/>
    </row>
    <row r="327" ht="24.0" customHeight="1">
      <c r="A327" s="1"/>
      <c r="B327" s="1"/>
      <c r="C327" s="1"/>
      <c r="D327" s="125"/>
      <c r="E327" s="125"/>
      <c r="F327" s="125"/>
      <c r="G327" s="125"/>
      <c r="H327" s="125"/>
      <c r="I327" s="125"/>
      <c r="J327" s="125"/>
      <c r="K327" s="125"/>
      <c r="L327" s="125"/>
      <c r="M327" s="125"/>
      <c r="N327" s="125"/>
      <c r="O327" s="125"/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</row>
    <row r="328" ht="24.0" customHeight="1">
      <c r="A328" s="1"/>
      <c r="B328" s="1"/>
      <c r="C328" s="1"/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</row>
    <row r="329" ht="24.0" customHeight="1">
      <c r="A329" s="1"/>
      <c r="B329" s="1"/>
      <c r="C329" s="1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</row>
    <row r="330" ht="24.0" customHeight="1">
      <c r="A330" s="1"/>
      <c r="B330" s="1"/>
      <c r="C330" s="1"/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</row>
    <row r="331" ht="24.0" customHeight="1">
      <c r="A331" s="1"/>
      <c r="B331" s="1"/>
      <c r="C331" s="1"/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</row>
    <row r="332" ht="24.0" customHeight="1">
      <c r="A332" s="1"/>
      <c r="B332" s="1"/>
      <c r="C332" s="1"/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</row>
    <row r="333" ht="24.0" customHeight="1">
      <c r="A333" s="1"/>
      <c r="B333" s="1"/>
      <c r="C333" s="1"/>
      <c r="D333" s="125"/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</row>
    <row r="334" ht="24.0" customHeight="1">
      <c r="A334" s="1"/>
      <c r="B334" s="1"/>
      <c r="C334" s="1"/>
      <c r="D334" s="125"/>
      <c r="E334" s="125"/>
      <c r="F334" s="125"/>
      <c r="G334" s="125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</row>
    <row r="335" ht="24.0" customHeight="1">
      <c r="A335" s="1"/>
      <c r="B335" s="1"/>
      <c r="C335" s="1"/>
      <c r="D335" s="125"/>
      <c r="E335" s="125"/>
      <c r="F335" s="125"/>
      <c r="G335" s="125"/>
      <c r="H335" s="125"/>
      <c r="I335" s="125"/>
      <c r="J335" s="125"/>
      <c r="K335" s="125"/>
      <c r="L335" s="125"/>
      <c r="M335" s="125"/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  <c r="AA335" s="125"/>
      <c r="AB335" s="125"/>
      <c r="AC335" s="125"/>
      <c r="AD335" s="125"/>
      <c r="AE335" s="125"/>
      <c r="AF335" s="125"/>
      <c r="AG335" s="125"/>
      <c r="AH335" s="125"/>
      <c r="AI335" s="125"/>
    </row>
    <row r="336" ht="24.0" customHeight="1">
      <c r="A336" s="1"/>
      <c r="B336" s="1"/>
      <c r="C336" s="1"/>
      <c r="D336" s="125"/>
      <c r="E336" s="125"/>
      <c r="F336" s="125"/>
      <c r="G336" s="125"/>
      <c r="H336" s="125"/>
      <c r="I336" s="125"/>
      <c r="J336" s="125"/>
      <c r="K336" s="125"/>
      <c r="L336" s="125"/>
      <c r="M336" s="125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</row>
    <row r="337" ht="24.0" customHeight="1">
      <c r="A337" s="1"/>
      <c r="B337" s="1"/>
      <c r="C337" s="1"/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  <c r="AA337" s="125"/>
      <c r="AB337" s="125"/>
      <c r="AC337" s="125"/>
      <c r="AD337" s="125"/>
      <c r="AE337" s="125"/>
      <c r="AF337" s="125"/>
      <c r="AG337" s="125"/>
      <c r="AH337" s="125"/>
      <c r="AI337" s="125"/>
    </row>
    <row r="338" ht="24.0" customHeight="1">
      <c r="A338" s="1"/>
      <c r="B338" s="1"/>
      <c r="C338" s="1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5"/>
      <c r="AG338" s="125"/>
      <c r="AH338" s="125"/>
      <c r="AI338" s="125"/>
    </row>
    <row r="339" ht="24.0" customHeight="1">
      <c r="A339" s="1"/>
      <c r="B339" s="1"/>
      <c r="C339" s="1"/>
      <c r="D339" s="125"/>
      <c r="E339" s="125"/>
      <c r="F339" s="125"/>
      <c r="G339" s="125"/>
      <c r="H339" s="125"/>
      <c r="I339" s="125"/>
      <c r="J339" s="125"/>
      <c r="K339" s="125"/>
      <c r="L339" s="125"/>
      <c r="M339" s="125"/>
      <c r="N339" s="125"/>
      <c r="O339" s="125"/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</row>
    <row r="340" ht="24.0" customHeight="1">
      <c r="A340" s="1"/>
      <c r="B340" s="1"/>
      <c r="C340" s="1"/>
      <c r="D340" s="125"/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  <c r="O340" s="125"/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</row>
    <row r="341" ht="24.0" customHeight="1">
      <c r="A341" s="1"/>
      <c r="B341" s="1"/>
      <c r="C341" s="1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</row>
    <row r="342" ht="24.0" customHeight="1">
      <c r="A342" s="1"/>
      <c r="B342" s="1"/>
      <c r="C342" s="1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</row>
    <row r="343" ht="24.0" customHeight="1">
      <c r="A343" s="1"/>
      <c r="B343" s="1"/>
      <c r="C343" s="1"/>
      <c r="D343" s="125"/>
      <c r="E343" s="125"/>
      <c r="F343" s="125"/>
      <c r="G343" s="125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</row>
    <row r="344" ht="24.0" customHeight="1">
      <c r="A344" s="1"/>
      <c r="B344" s="1"/>
      <c r="C344" s="1"/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</row>
    <row r="345" ht="24.0" customHeight="1">
      <c r="A345" s="1"/>
      <c r="B345" s="1"/>
      <c r="C345" s="1"/>
      <c r="D345" s="125"/>
      <c r="E345" s="125"/>
      <c r="F345" s="125"/>
      <c r="G345" s="125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</row>
    <row r="346" ht="24.0" customHeight="1">
      <c r="A346" s="1"/>
      <c r="B346" s="1"/>
      <c r="C346" s="1"/>
      <c r="D346" s="125"/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</row>
    <row r="347" ht="24.0" customHeight="1">
      <c r="A347" s="1"/>
      <c r="B347" s="1"/>
      <c r="C347" s="1"/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</row>
    <row r="348" ht="24.0" customHeight="1">
      <c r="A348" s="1"/>
      <c r="B348" s="1"/>
      <c r="C348" s="1"/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</row>
    <row r="349" ht="24.0" customHeight="1">
      <c r="A349" s="1"/>
      <c r="B349" s="1"/>
      <c r="C349" s="1"/>
      <c r="D349" s="125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</row>
    <row r="350" ht="24.0" customHeight="1">
      <c r="A350" s="1"/>
      <c r="B350" s="1"/>
      <c r="C350" s="1"/>
      <c r="D350" s="125"/>
      <c r="E350" s="125"/>
      <c r="F350" s="125"/>
      <c r="G350" s="125"/>
      <c r="H350" s="125"/>
      <c r="I350" s="125"/>
      <c r="J350" s="125"/>
      <c r="K350" s="125"/>
      <c r="L350" s="125"/>
      <c r="M350" s="125"/>
      <c r="N350" s="125"/>
      <c r="O350" s="125"/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</row>
    <row r="351" ht="24.0" customHeight="1">
      <c r="A351" s="1"/>
      <c r="B351" s="1"/>
      <c r="C351" s="1"/>
      <c r="D351" s="125"/>
      <c r="E351" s="125"/>
      <c r="F351" s="125"/>
      <c r="G351" s="125"/>
      <c r="H351" s="125"/>
      <c r="I351" s="125"/>
      <c r="J351" s="125"/>
      <c r="K351" s="125"/>
      <c r="L351" s="125"/>
      <c r="M351" s="125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</row>
    <row r="352" ht="24.0" customHeight="1">
      <c r="A352" s="1"/>
      <c r="B352" s="1"/>
      <c r="C352" s="1"/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25"/>
      <c r="O352" s="125"/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</row>
    <row r="353" ht="24.0" customHeight="1">
      <c r="A353" s="1"/>
      <c r="B353" s="1"/>
      <c r="C353" s="1"/>
      <c r="D353" s="125"/>
      <c r="E353" s="125"/>
      <c r="F353" s="125"/>
      <c r="G353" s="125"/>
      <c r="H353" s="125"/>
      <c r="I353" s="125"/>
      <c r="J353" s="125"/>
      <c r="K353" s="125"/>
      <c r="L353" s="125"/>
      <c r="M353" s="125"/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  <c r="AA353" s="125"/>
      <c r="AB353" s="125"/>
      <c r="AC353" s="125"/>
      <c r="AD353" s="125"/>
      <c r="AE353" s="125"/>
      <c r="AF353" s="125"/>
      <c r="AG353" s="125"/>
      <c r="AH353" s="125"/>
      <c r="AI353" s="125"/>
    </row>
    <row r="354" ht="24.0" customHeight="1">
      <c r="A354" s="1"/>
      <c r="B354" s="1"/>
      <c r="C354" s="1"/>
      <c r="D354" s="125"/>
      <c r="E354" s="125"/>
      <c r="F354" s="125"/>
      <c r="G354" s="125"/>
      <c r="H354" s="125"/>
      <c r="I354" s="125"/>
      <c r="J354" s="125"/>
      <c r="K354" s="125"/>
      <c r="L354" s="125"/>
      <c r="M354" s="125"/>
      <c r="N354" s="125"/>
      <c r="O354" s="125"/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/>
      <c r="AG354" s="125"/>
      <c r="AH354" s="125"/>
      <c r="AI354" s="125"/>
    </row>
    <row r="355" ht="24.0" customHeight="1">
      <c r="A355" s="1"/>
      <c r="B355" s="1"/>
      <c r="C355" s="1"/>
      <c r="D355" s="125"/>
      <c r="E355" s="125"/>
      <c r="F355" s="125"/>
      <c r="G355" s="125"/>
      <c r="H355" s="125"/>
      <c r="I355" s="125"/>
      <c r="J355" s="125"/>
      <c r="K355" s="125"/>
      <c r="L355" s="125"/>
      <c r="M355" s="125"/>
      <c r="N355" s="125"/>
      <c r="O355" s="125"/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  <c r="AA355" s="125"/>
      <c r="AB355" s="125"/>
      <c r="AC355" s="125"/>
      <c r="AD355" s="125"/>
      <c r="AE355" s="125"/>
      <c r="AF355" s="125"/>
      <c r="AG355" s="125"/>
      <c r="AH355" s="125"/>
      <c r="AI355" s="125"/>
    </row>
    <row r="356" ht="24.0" customHeight="1">
      <c r="A356" s="1"/>
      <c r="B356" s="1"/>
      <c r="C356" s="1"/>
      <c r="D356" s="125"/>
      <c r="E356" s="125"/>
      <c r="F356" s="125"/>
      <c r="G356" s="125"/>
      <c r="H356" s="125"/>
      <c r="I356" s="125"/>
      <c r="J356" s="125"/>
      <c r="K356" s="125"/>
      <c r="L356" s="125"/>
      <c r="M356" s="125"/>
      <c r="N356" s="125"/>
      <c r="O356" s="125"/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</row>
    <row r="357" ht="24.0" customHeight="1">
      <c r="A357" s="1"/>
      <c r="B357" s="1"/>
      <c r="C357" s="1"/>
      <c r="D357" s="125"/>
      <c r="E357" s="125"/>
      <c r="F357" s="125"/>
      <c r="G357" s="125"/>
      <c r="H357" s="125"/>
      <c r="I357" s="125"/>
      <c r="J357" s="125"/>
      <c r="K357" s="125"/>
      <c r="L357" s="125"/>
      <c r="M357" s="125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</row>
    <row r="358" ht="24.0" customHeight="1">
      <c r="A358" s="1"/>
      <c r="B358" s="1"/>
      <c r="C358" s="1"/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</row>
    <row r="359" ht="24.0" customHeight="1">
      <c r="A359" s="1"/>
      <c r="B359" s="1"/>
      <c r="C359" s="1"/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25"/>
      <c r="O359" s="125"/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  <c r="AA359" s="125"/>
      <c r="AB359" s="125"/>
      <c r="AC359" s="125"/>
      <c r="AD359" s="125"/>
      <c r="AE359" s="125"/>
      <c r="AF359" s="125"/>
      <c r="AG359" s="125"/>
      <c r="AH359" s="125"/>
      <c r="AI359" s="125"/>
    </row>
    <row r="360" ht="24.0" customHeight="1">
      <c r="A360" s="1"/>
      <c r="B360" s="1"/>
      <c r="C360" s="1"/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/>
      <c r="AH360" s="125"/>
      <c r="AI360" s="125"/>
    </row>
    <row r="361" ht="24.0" customHeight="1">
      <c r="A361" s="1"/>
      <c r="B361" s="1"/>
      <c r="C361" s="1"/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</row>
    <row r="362" ht="24.0" customHeight="1">
      <c r="A362" s="1"/>
      <c r="B362" s="1"/>
      <c r="C362" s="1"/>
      <c r="D362" s="125"/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O362" s="125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  <c r="AA362" s="125"/>
      <c r="AB362" s="125"/>
      <c r="AC362" s="125"/>
      <c r="AD362" s="125"/>
      <c r="AE362" s="125"/>
      <c r="AF362" s="125"/>
      <c r="AG362" s="125"/>
      <c r="AH362" s="125"/>
      <c r="AI362" s="125"/>
    </row>
    <row r="363" ht="24.0" customHeight="1">
      <c r="A363" s="1"/>
      <c r="B363" s="1"/>
      <c r="C363" s="1"/>
      <c r="D363" s="125"/>
      <c r="E363" s="125"/>
      <c r="F363" s="125"/>
      <c r="G363" s="125"/>
      <c r="H363" s="125"/>
      <c r="I363" s="125"/>
      <c r="J363" s="125"/>
      <c r="K363" s="125"/>
      <c r="L363" s="125"/>
      <c r="M363" s="125"/>
      <c r="N363" s="125"/>
      <c r="O363" s="125"/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</row>
    <row r="364" ht="24.0" customHeight="1">
      <c r="A364" s="1"/>
      <c r="B364" s="1"/>
      <c r="C364" s="1"/>
      <c r="D364" s="125"/>
      <c r="E364" s="125"/>
      <c r="F364" s="125"/>
      <c r="G364" s="125"/>
      <c r="H364" s="125"/>
      <c r="I364" s="125"/>
      <c r="J364" s="125"/>
      <c r="K364" s="125"/>
      <c r="L364" s="125"/>
      <c r="M364" s="125"/>
      <c r="N364" s="125"/>
      <c r="O364" s="125"/>
      <c r="P364" s="125"/>
      <c r="Q364" s="125"/>
      <c r="R364" s="125"/>
      <c r="S364" s="125"/>
      <c r="T364" s="125"/>
      <c r="U364" s="125"/>
      <c r="V364" s="125"/>
      <c r="W364" s="125"/>
      <c r="X364" s="125"/>
      <c r="Y364" s="125"/>
      <c r="Z364" s="125"/>
      <c r="AA364" s="125"/>
      <c r="AB364" s="125"/>
      <c r="AC364" s="125"/>
      <c r="AD364" s="125"/>
      <c r="AE364" s="125"/>
      <c r="AF364" s="125"/>
      <c r="AG364" s="125"/>
      <c r="AH364" s="125"/>
      <c r="AI364" s="125"/>
    </row>
    <row r="365" ht="24.0" customHeight="1">
      <c r="A365" s="1"/>
      <c r="B365" s="1"/>
      <c r="C365" s="1"/>
      <c r="D365" s="125"/>
      <c r="E365" s="125"/>
      <c r="F365" s="125"/>
      <c r="G365" s="125"/>
      <c r="H365" s="125"/>
      <c r="I365" s="125"/>
      <c r="J365" s="125"/>
      <c r="K365" s="125"/>
      <c r="L365" s="125"/>
      <c r="M365" s="125"/>
      <c r="N365" s="125"/>
      <c r="O365" s="125"/>
      <c r="P365" s="125"/>
      <c r="Q365" s="125"/>
      <c r="R365" s="125"/>
      <c r="S365" s="125"/>
      <c r="T365" s="125"/>
      <c r="U365" s="125"/>
      <c r="V365" s="125"/>
      <c r="W365" s="125"/>
      <c r="X365" s="125"/>
      <c r="Y365" s="125"/>
      <c r="Z365" s="125"/>
      <c r="AA365" s="125"/>
      <c r="AB365" s="125"/>
      <c r="AC365" s="125"/>
      <c r="AD365" s="125"/>
      <c r="AE365" s="125"/>
      <c r="AF365" s="125"/>
      <c r="AG365" s="125"/>
      <c r="AH365" s="125"/>
      <c r="AI365" s="125"/>
    </row>
    <row r="366" ht="24.0" customHeight="1">
      <c r="A366" s="1"/>
      <c r="B366" s="1"/>
      <c r="C366" s="1"/>
      <c r="D366" s="125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  <c r="AA366" s="125"/>
      <c r="AB366" s="125"/>
      <c r="AC366" s="125"/>
      <c r="AD366" s="125"/>
      <c r="AE366" s="125"/>
      <c r="AF366" s="125"/>
      <c r="AG366" s="125"/>
      <c r="AH366" s="125"/>
      <c r="AI366" s="125"/>
    </row>
    <row r="367" ht="24.0" customHeight="1">
      <c r="A367" s="1"/>
      <c r="B367" s="1"/>
      <c r="C367" s="1"/>
      <c r="D367" s="125"/>
      <c r="E367" s="125"/>
      <c r="F367" s="125"/>
      <c r="G367" s="125"/>
      <c r="H367" s="125"/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</row>
    <row r="368" ht="24.0" customHeight="1">
      <c r="A368" s="1"/>
      <c r="B368" s="1"/>
      <c r="C368" s="1"/>
      <c r="D368" s="125"/>
      <c r="E368" s="125"/>
      <c r="F368" s="125"/>
      <c r="G368" s="125"/>
      <c r="H368" s="125"/>
      <c r="I368" s="125"/>
      <c r="J368" s="125"/>
      <c r="K368" s="125"/>
      <c r="L368" s="125"/>
      <c r="M368" s="125"/>
      <c r="N368" s="125"/>
      <c r="O368" s="125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</row>
    <row r="369" ht="24.0" customHeight="1">
      <c r="A369" s="1"/>
      <c r="B369" s="1"/>
      <c r="C369" s="1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  <c r="AG369" s="125"/>
      <c r="AH369" s="125"/>
      <c r="AI369" s="125"/>
    </row>
    <row r="370" ht="24.0" customHeight="1">
      <c r="A370" s="1"/>
      <c r="B370" s="1"/>
      <c r="C370" s="1"/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</row>
    <row r="371" ht="24.0" customHeight="1">
      <c r="A371" s="1"/>
      <c r="B371" s="1"/>
      <c r="C371" s="1"/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</row>
    <row r="372" ht="24.0" customHeight="1">
      <c r="A372" s="1"/>
      <c r="B372" s="1"/>
      <c r="C372" s="1"/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</row>
    <row r="373" ht="24.0" customHeight="1">
      <c r="A373" s="1"/>
      <c r="B373" s="1"/>
      <c r="C373" s="1"/>
      <c r="D373" s="125"/>
      <c r="E373" s="125"/>
      <c r="F373" s="125"/>
      <c r="G373" s="125"/>
      <c r="H373" s="125"/>
      <c r="I373" s="125"/>
      <c r="J373" s="125"/>
      <c r="K373" s="125"/>
      <c r="L373" s="125"/>
      <c r="M373" s="125"/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  <c r="AA373" s="125"/>
      <c r="AB373" s="125"/>
      <c r="AC373" s="125"/>
      <c r="AD373" s="125"/>
      <c r="AE373" s="125"/>
      <c r="AF373" s="125"/>
      <c r="AG373" s="125"/>
      <c r="AH373" s="125"/>
      <c r="AI373" s="125"/>
    </row>
    <row r="374" ht="24.0" customHeight="1">
      <c r="A374" s="1"/>
      <c r="B374" s="1"/>
      <c r="C374" s="1"/>
      <c r="D374" s="125"/>
      <c r="E374" s="125"/>
      <c r="F374" s="125"/>
      <c r="G374" s="125"/>
      <c r="H374" s="125"/>
      <c r="I374" s="125"/>
      <c r="J374" s="125"/>
      <c r="K374" s="125"/>
      <c r="L374" s="125"/>
      <c r="M374" s="125"/>
      <c r="N374" s="125"/>
      <c r="O374" s="125"/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</row>
    <row r="375" ht="24.0" customHeight="1">
      <c r="A375" s="1"/>
      <c r="B375" s="1"/>
      <c r="C375" s="1"/>
      <c r="D375" s="125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</row>
    <row r="376" ht="24.0" customHeight="1">
      <c r="A376" s="1"/>
      <c r="B376" s="1"/>
      <c r="C376" s="1"/>
      <c r="D376" s="125"/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</row>
    <row r="377" ht="24.0" customHeight="1">
      <c r="A377" s="1"/>
      <c r="B377" s="1"/>
      <c r="C377" s="1"/>
      <c r="D377" s="125"/>
      <c r="E377" s="125"/>
      <c r="F377" s="125"/>
      <c r="G377" s="125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/>
      <c r="U377" s="125"/>
      <c r="V377" s="125"/>
      <c r="W377" s="125"/>
      <c r="X377" s="125"/>
      <c r="Y377" s="125"/>
      <c r="Z377" s="125"/>
      <c r="AA377" s="125"/>
      <c r="AB377" s="125"/>
      <c r="AC377" s="125"/>
      <c r="AD377" s="125"/>
      <c r="AE377" s="125"/>
      <c r="AF377" s="125"/>
      <c r="AG377" s="125"/>
      <c r="AH377" s="125"/>
      <c r="AI377" s="125"/>
    </row>
    <row r="378" ht="24.0" customHeight="1">
      <c r="A378" s="1"/>
      <c r="B378" s="1"/>
      <c r="C378" s="1"/>
      <c r="D378" s="125"/>
      <c r="E378" s="125"/>
      <c r="F378" s="125"/>
      <c r="G378" s="125"/>
      <c r="H378" s="125"/>
      <c r="I378" s="125"/>
      <c r="J378" s="125"/>
      <c r="K378" s="125"/>
      <c r="L378" s="125"/>
      <c r="M378" s="125"/>
      <c r="N378" s="125"/>
      <c r="O378" s="125"/>
      <c r="P378" s="125"/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  <c r="AA378" s="125"/>
      <c r="AB378" s="125"/>
      <c r="AC378" s="125"/>
      <c r="AD378" s="125"/>
      <c r="AE378" s="125"/>
      <c r="AF378" s="125"/>
      <c r="AG378" s="125"/>
      <c r="AH378" s="125"/>
      <c r="AI378" s="125"/>
    </row>
    <row r="379" ht="24.0" customHeight="1">
      <c r="A379" s="1"/>
      <c r="B379" s="1"/>
      <c r="C379" s="1"/>
      <c r="D379" s="125"/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</row>
    <row r="380" ht="24.0" customHeight="1">
      <c r="A380" s="1"/>
      <c r="B380" s="1"/>
      <c r="C380" s="1"/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</row>
    <row r="381" ht="24.0" customHeight="1">
      <c r="A381" s="1"/>
      <c r="B381" s="1"/>
      <c r="C381" s="1"/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25"/>
      <c r="O381" s="125"/>
      <c r="P381" s="125"/>
      <c r="Q381" s="125"/>
      <c r="R381" s="125"/>
      <c r="S381" s="125"/>
      <c r="T381" s="125"/>
      <c r="U381" s="125"/>
      <c r="V381" s="125"/>
      <c r="W381" s="125"/>
      <c r="X381" s="125"/>
      <c r="Y381" s="125"/>
      <c r="Z381" s="125"/>
      <c r="AA381" s="125"/>
      <c r="AB381" s="125"/>
      <c r="AC381" s="125"/>
      <c r="AD381" s="125"/>
      <c r="AE381" s="125"/>
      <c r="AF381" s="125"/>
      <c r="AG381" s="125"/>
      <c r="AH381" s="125"/>
      <c r="AI381" s="125"/>
    </row>
    <row r="382" ht="24.0" customHeight="1">
      <c r="A382" s="1"/>
      <c r="B382" s="1"/>
      <c r="C382" s="1"/>
      <c r="D382" s="125"/>
      <c r="E382" s="125"/>
      <c r="F382" s="125"/>
      <c r="G382" s="125"/>
      <c r="H382" s="125"/>
      <c r="I382" s="125"/>
      <c r="J382" s="125"/>
      <c r="K382" s="125"/>
      <c r="L382" s="125"/>
      <c r="M382" s="125"/>
      <c r="N382" s="125"/>
      <c r="O382" s="125"/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</row>
    <row r="383" ht="24.0" customHeight="1">
      <c r="A383" s="1"/>
      <c r="B383" s="1"/>
      <c r="C383" s="1"/>
      <c r="D383" s="125"/>
      <c r="E383" s="125"/>
      <c r="F383" s="125"/>
      <c r="G383" s="125"/>
      <c r="H383" s="125"/>
      <c r="I383" s="125"/>
      <c r="J383" s="125"/>
      <c r="K383" s="125"/>
      <c r="L383" s="125"/>
      <c r="M383" s="125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</row>
    <row r="384" ht="24.0" customHeight="1">
      <c r="A384" s="1"/>
      <c r="B384" s="1"/>
      <c r="C384" s="1"/>
      <c r="D384" s="125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</row>
    <row r="385" ht="24.0" customHeight="1">
      <c r="A385" s="1"/>
      <c r="B385" s="1"/>
      <c r="C385" s="1"/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</row>
    <row r="386" ht="24.0" customHeight="1">
      <c r="A386" s="1"/>
      <c r="B386" s="1"/>
      <c r="C386" s="1"/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</row>
    <row r="387" ht="24.0" customHeight="1">
      <c r="A387" s="1"/>
      <c r="B387" s="1"/>
      <c r="C387" s="1"/>
      <c r="D387" s="125"/>
      <c r="E387" s="125"/>
      <c r="F387" s="125"/>
      <c r="G387" s="125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</row>
    <row r="388" ht="24.0" customHeight="1">
      <c r="A388" s="1"/>
      <c r="B388" s="1"/>
      <c r="C388" s="1"/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</row>
    <row r="389" ht="24.0" customHeight="1">
      <c r="A389" s="1"/>
      <c r="B389" s="1"/>
      <c r="C389" s="1"/>
      <c r="D389" s="125"/>
      <c r="E389" s="125"/>
      <c r="F389" s="125"/>
      <c r="G389" s="125"/>
      <c r="H389" s="125"/>
      <c r="I389" s="125"/>
      <c r="J389" s="125"/>
      <c r="K389" s="125"/>
      <c r="L389" s="125"/>
      <c r="M389" s="125"/>
      <c r="N389" s="125"/>
      <c r="O389" s="125"/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</row>
    <row r="390" ht="24.0" customHeight="1">
      <c r="A390" s="1"/>
      <c r="B390" s="1"/>
      <c r="C390" s="1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</row>
    <row r="391" ht="24.0" customHeight="1">
      <c r="A391" s="1"/>
      <c r="B391" s="1"/>
      <c r="C391" s="1"/>
      <c r="D391" s="125"/>
      <c r="E391" s="125"/>
      <c r="F391" s="125"/>
      <c r="G391" s="125"/>
      <c r="H391" s="125"/>
      <c r="I391" s="125"/>
      <c r="J391" s="125"/>
      <c r="K391" s="125"/>
      <c r="L391" s="125"/>
      <c r="M391" s="125"/>
      <c r="N391" s="125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</row>
    <row r="392" ht="24.0" customHeight="1">
      <c r="A392" s="1"/>
      <c r="B392" s="1"/>
      <c r="C392" s="1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</row>
    <row r="393" ht="24.0" customHeight="1">
      <c r="A393" s="1"/>
      <c r="B393" s="1"/>
      <c r="C393" s="1"/>
      <c r="D393" s="125"/>
      <c r="E393" s="125"/>
      <c r="F393" s="125"/>
      <c r="G393" s="125"/>
      <c r="H393" s="125"/>
      <c r="I393" s="125"/>
      <c r="J393" s="125"/>
      <c r="K393" s="125"/>
      <c r="L393" s="125"/>
      <c r="M393" s="125"/>
      <c r="N393" s="125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</row>
    <row r="394" ht="24.0" customHeight="1">
      <c r="A394" s="1"/>
      <c r="B394" s="1"/>
      <c r="C394" s="1"/>
      <c r="D394" s="125"/>
      <c r="E394" s="125"/>
      <c r="F394" s="125"/>
      <c r="G394" s="125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</row>
    <row r="395" ht="24.0" customHeight="1">
      <c r="A395" s="1"/>
      <c r="B395" s="1"/>
      <c r="C395" s="1"/>
      <c r="D395" s="125"/>
      <c r="E395" s="125"/>
      <c r="F395" s="125"/>
      <c r="G395" s="125"/>
      <c r="H395" s="125"/>
      <c r="I395" s="125"/>
      <c r="J395" s="125"/>
      <c r="K395" s="125"/>
      <c r="L395" s="125"/>
      <c r="M395" s="125"/>
      <c r="N395" s="125"/>
      <c r="O395" s="125"/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</row>
    <row r="396" ht="24.0" customHeight="1">
      <c r="A396" s="1"/>
      <c r="B396" s="1"/>
      <c r="C396" s="1"/>
      <c r="D396" s="125"/>
      <c r="E396" s="125"/>
      <c r="F396" s="125"/>
      <c r="G396" s="125"/>
      <c r="H396" s="125"/>
      <c r="I396" s="125"/>
      <c r="J396" s="125"/>
      <c r="K396" s="125"/>
      <c r="L396" s="125"/>
      <c r="M396" s="125"/>
      <c r="N396" s="125"/>
      <c r="O396" s="125"/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  <c r="AA396" s="125"/>
      <c r="AB396" s="125"/>
      <c r="AC396" s="125"/>
      <c r="AD396" s="125"/>
      <c r="AE396" s="125"/>
      <c r="AF396" s="125"/>
      <c r="AG396" s="125"/>
      <c r="AH396" s="125"/>
      <c r="AI396" s="125"/>
    </row>
    <row r="397" ht="24.0" customHeight="1">
      <c r="A397" s="1"/>
      <c r="B397" s="1"/>
      <c r="C397" s="1"/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</row>
    <row r="398" ht="24.0" customHeight="1">
      <c r="A398" s="1"/>
      <c r="B398" s="1"/>
      <c r="C398" s="1"/>
      <c r="D398" s="125"/>
      <c r="E398" s="125"/>
      <c r="F398" s="125"/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</row>
    <row r="399" ht="24.0" customHeight="1">
      <c r="A399" s="1"/>
      <c r="B399" s="1"/>
      <c r="C399" s="1"/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</row>
    <row r="400" ht="24.0" customHeight="1">
      <c r="A400" s="1"/>
      <c r="B400" s="1"/>
      <c r="C400" s="1"/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</row>
    <row r="401" ht="24.0" customHeight="1">
      <c r="A401" s="1"/>
      <c r="B401" s="1"/>
      <c r="C401" s="1"/>
      <c r="D401" s="125"/>
      <c r="E401" s="125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</row>
    <row r="402" ht="24.0" customHeight="1">
      <c r="A402" s="1"/>
      <c r="B402" s="1"/>
      <c r="C402" s="1"/>
      <c r="D402" s="125"/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</row>
    <row r="403" ht="24.0" customHeight="1">
      <c r="A403" s="1"/>
      <c r="B403" s="1"/>
      <c r="C403" s="1"/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</row>
    <row r="404" ht="24.0" customHeight="1">
      <c r="A404" s="1"/>
      <c r="B404" s="1"/>
      <c r="C404" s="1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  <c r="AB404" s="125"/>
      <c r="AC404" s="125"/>
      <c r="AD404" s="125"/>
      <c r="AE404" s="125"/>
      <c r="AF404" s="125"/>
      <c r="AG404" s="125"/>
      <c r="AH404" s="125"/>
      <c r="AI404" s="125"/>
    </row>
    <row r="405" ht="24.0" customHeight="1">
      <c r="A405" s="1"/>
      <c r="B405" s="1"/>
      <c r="C405" s="1"/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</row>
    <row r="406" ht="24.0" customHeight="1">
      <c r="A406" s="1"/>
      <c r="B406" s="1"/>
      <c r="C406" s="1"/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</row>
    <row r="407" ht="24.0" customHeight="1">
      <c r="A407" s="1"/>
      <c r="B407" s="1"/>
      <c r="C407" s="1"/>
      <c r="D407" s="125"/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</row>
    <row r="408" ht="24.0" customHeight="1">
      <c r="A408" s="1"/>
      <c r="B408" s="1"/>
      <c r="C408" s="1"/>
      <c r="D408" s="125"/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</row>
    <row r="409" ht="24.0" customHeight="1">
      <c r="A409" s="1"/>
      <c r="B409" s="1"/>
      <c r="C409" s="1"/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  <c r="AG409" s="125"/>
      <c r="AH409" s="125"/>
      <c r="AI409" s="125"/>
    </row>
    <row r="410" ht="24.0" customHeight="1">
      <c r="A410" s="1"/>
      <c r="B410" s="1"/>
      <c r="C410" s="1"/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  <c r="AG410" s="125"/>
      <c r="AH410" s="125"/>
      <c r="AI410" s="125"/>
    </row>
    <row r="411" ht="24.0" customHeight="1">
      <c r="A411" s="1"/>
      <c r="B411" s="1"/>
      <c r="C411" s="1"/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/>
      <c r="AE411" s="125"/>
      <c r="AF411" s="125"/>
      <c r="AG411" s="125"/>
      <c r="AH411" s="125"/>
      <c r="AI411" s="125"/>
    </row>
    <row r="412" ht="24.0" customHeight="1">
      <c r="A412" s="1"/>
      <c r="B412" s="1"/>
      <c r="C412" s="1"/>
      <c r="D412" s="125"/>
      <c r="E412" s="125"/>
      <c r="F412" s="125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</row>
    <row r="413" ht="24.0" customHeight="1">
      <c r="A413" s="1"/>
      <c r="B413" s="1"/>
      <c r="C413" s="1"/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</row>
    <row r="414" ht="24.0" customHeight="1">
      <c r="A414" s="1"/>
      <c r="B414" s="1"/>
      <c r="C414" s="1"/>
      <c r="D414" s="125"/>
      <c r="E414" s="125"/>
      <c r="F414" s="125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5"/>
      <c r="AC414" s="125"/>
      <c r="AD414" s="125"/>
      <c r="AE414" s="125"/>
      <c r="AF414" s="125"/>
      <c r="AG414" s="125"/>
      <c r="AH414" s="125"/>
      <c r="AI414" s="125"/>
    </row>
    <row r="415" ht="24.0" customHeight="1">
      <c r="A415" s="1"/>
      <c r="B415" s="1"/>
      <c r="C415" s="1"/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</row>
    <row r="416" ht="24.0" customHeight="1">
      <c r="A416" s="1"/>
      <c r="B416" s="1"/>
      <c r="C416" s="1"/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</row>
    <row r="417" ht="24.0" customHeight="1">
      <c r="A417" s="1"/>
      <c r="B417" s="1"/>
      <c r="C417" s="1"/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</row>
    <row r="418" ht="24.0" customHeight="1">
      <c r="A418" s="1"/>
      <c r="B418" s="1"/>
      <c r="C418" s="1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  <c r="AA418" s="125"/>
      <c r="AB418" s="125"/>
      <c r="AC418" s="125"/>
      <c r="AD418" s="125"/>
      <c r="AE418" s="125"/>
      <c r="AF418" s="125"/>
      <c r="AG418" s="125"/>
      <c r="AH418" s="125"/>
      <c r="AI418" s="125"/>
    </row>
    <row r="419" ht="24.0" customHeight="1">
      <c r="A419" s="1"/>
      <c r="B419" s="1"/>
      <c r="C419" s="1"/>
      <c r="D419" s="125"/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  <c r="AA419" s="125"/>
      <c r="AB419" s="125"/>
      <c r="AC419" s="125"/>
      <c r="AD419" s="125"/>
      <c r="AE419" s="125"/>
      <c r="AF419" s="125"/>
      <c r="AG419" s="125"/>
      <c r="AH419" s="125"/>
      <c r="AI419" s="125"/>
    </row>
    <row r="420" ht="24.0" customHeight="1">
      <c r="A420" s="1"/>
      <c r="B420" s="1"/>
      <c r="C420" s="1"/>
      <c r="D420" s="125"/>
      <c r="E420" s="125"/>
      <c r="F420" s="125"/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  <c r="AA420" s="125"/>
      <c r="AB420" s="125"/>
      <c r="AC420" s="125"/>
      <c r="AD420" s="125"/>
      <c r="AE420" s="125"/>
      <c r="AF420" s="125"/>
      <c r="AG420" s="125"/>
      <c r="AH420" s="125"/>
      <c r="AI420" s="125"/>
    </row>
    <row r="421" ht="24.0" customHeight="1">
      <c r="A421" s="1"/>
      <c r="B421" s="1"/>
      <c r="C421" s="1"/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</row>
    <row r="422" ht="24.0" customHeight="1">
      <c r="A422" s="1"/>
      <c r="B422" s="1"/>
      <c r="C422" s="1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</row>
    <row r="423" ht="24.0" customHeight="1">
      <c r="A423" s="1"/>
      <c r="B423" s="1"/>
      <c r="C423" s="1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</row>
    <row r="424" ht="24.0" customHeight="1">
      <c r="A424" s="1"/>
      <c r="B424" s="1"/>
      <c r="C424" s="1"/>
      <c r="D424" s="125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</row>
    <row r="425" ht="24.0" customHeight="1">
      <c r="A425" s="1"/>
      <c r="B425" s="1"/>
      <c r="C425" s="1"/>
      <c r="D425" s="125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</row>
    <row r="426" ht="24.0" customHeight="1">
      <c r="A426" s="1"/>
      <c r="B426" s="1"/>
      <c r="C426" s="1"/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</row>
    <row r="427" ht="24.0" customHeight="1">
      <c r="A427" s="1"/>
      <c r="B427" s="1"/>
      <c r="C427" s="1"/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</row>
    <row r="428" ht="24.0" customHeight="1">
      <c r="A428" s="1"/>
      <c r="B428" s="1"/>
      <c r="C428" s="1"/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</row>
    <row r="429" ht="24.0" customHeight="1">
      <c r="A429" s="1"/>
      <c r="B429" s="1"/>
      <c r="C429" s="1"/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</row>
    <row r="430" ht="24.0" customHeight="1">
      <c r="A430" s="1"/>
      <c r="B430" s="1"/>
      <c r="C430" s="1"/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</row>
    <row r="431" ht="24.0" customHeight="1">
      <c r="A431" s="1"/>
      <c r="B431" s="1"/>
      <c r="C431" s="1"/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  <c r="AB431" s="125"/>
      <c r="AC431" s="125"/>
      <c r="AD431" s="125"/>
      <c r="AE431" s="125"/>
      <c r="AF431" s="125"/>
      <c r="AG431" s="125"/>
      <c r="AH431" s="125"/>
      <c r="AI431" s="125"/>
    </row>
    <row r="432" ht="24.0" customHeight="1">
      <c r="A432" s="1"/>
      <c r="B432" s="1"/>
      <c r="C432" s="1"/>
      <c r="D432" s="125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  <c r="Z432" s="125"/>
      <c r="AA432" s="125"/>
      <c r="AB432" s="125"/>
      <c r="AC432" s="125"/>
      <c r="AD432" s="125"/>
      <c r="AE432" s="125"/>
      <c r="AF432" s="125"/>
      <c r="AG432" s="125"/>
      <c r="AH432" s="125"/>
      <c r="AI432" s="125"/>
    </row>
    <row r="433" ht="24.0" customHeight="1">
      <c r="A433" s="1"/>
      <c r="B433" s="1"/>
      <c r="C433" s="1"/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  <c r="Z433" s="125"/>
      <c r="AA433" s="125"/>
      <c r="AB433" s="125"/>
      <c r="AC433" s="125"/>
      <c r="AD433" s="125"/>
      <c r="AE433" s="125"/>
      <c r="AF433" s="125"/>
      <c r="AG433" s="125"/>
      <c r="AH433" s="125"/>
      <c r="AI433" s="125"/>
    </row>
    <row r="434" ht="24.0" customHeight="1">
      <c r="A434" s="1"/>
      <c r="B434" s="1"/>
      <c r="C434" s="1"/>
      <c r="D434" s="125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  <c r="AA434" s="125"/>
      <c r="AB434" s="125"/>
      <c r="AC434" s="125"/>
      <c r="AD434" s="125"/>
      <c r="AE434" s="125"/>
      <c r="AF434" s="125"/>
      <c r="AG434" s="125"/>
      <c r="AH434" s="125"/>
      <c r="AI434" s="125"/>
    </row>
    <row r="435" ht="24.0" customHeight="1">
      <c r="A435" s="1"/>
      <c r="B435" s="1"/>
      <c r="C435" s="1"/>
      <c r="D435" s="125"/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  <c r="O435" s="125"/>
      <c r="P435" s="125"/>
      <c r="Q435" s="125"/>
      <c r="R435" s="125"/>
      <c r="S435" s="125"/>
      <c r="T435" s="125"/>
      <c r="U435" s="125"/>
      <c r="V435" s="125"/>
      <c r="W435" s="125"/>
      <c r="X435" s="125"/>
      <c r="Y435" s="125"/>
      <c r="Z435" s="125"/>
      <c r="AA435" s="125"/>
      <c r="AB435" s="125"/>
      <c r="AC435" s="125"/>
      <c r="AD435" s="125"/>
      <c r="AE435" s="125"/>
      <c r="AF435" s="125"/>
      <c r="AG435" s="125"/>
      <c r="AH435" s="125"/>
      <c r="AI435" s="125"/>
    </row>
    <row r="436" ht="24.0" customHeight="1">
      <c r="A436" s="1"/>
      <c r="B436" s="1"/>
      <c r="C436" s="1"/>
      <c r="D436" s="125"/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/>
      <c r="AB436" s="125"/>
      <c r="AC436" s="125"/>
      <c r="AD436" s="125"/>
      <c r="AE436" s="125"/>
      <c r="AF436" s="125"/>
      <c r="AG436" s="125"/>
      <c r="AH436" s="125"/>
      <c r="AI436" s="125"/>
    </row>
    <row r="437" ht="24.0" customHeight="1">
      <c r="A437" s="1"/>
      <c r="B437" s="1"/>
      <c r="C437" s="1"/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</row>
    <row r="438" ht="24.0" customHeight="1">
      <c r="A438" s="1"/>
      <c r="B438" s="1"/>
      <c r="C438" s="1"/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  <c r="AA438" s="125"/>
      <c r="AB438" s="125"/>
      <c r="AC438" s="125"/>
      <c r="AD438" s="125"/>
      <c r="AE438" s="125"/>
      <c r="AF438" s="125"/>
      <c r="AG438" s="125"/>
      <c r="AH438" s="125"/>
      <c r="AI438" s="125"/>
    </row>
    <row r="439" ht="24.0" customHeight="1">
      <c r="A439" s="1"/>
      <c r="B439" s="1"/>
      <c r="C439" s="1"/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  <c r="Z439" s="125"/>
      <c r="AA439" s="125"/>
      <c r="AB439" s="125"/>
      <c r="AC439" s="125"/>
      <c r="AD439" s="125"/>
      <c r="AE439" s="125"/>
      <c r="AF439" s="125"/>
      <c r="AG439" s="125"/>
      <c r="AH439" s="125"/>
      <c r="AI439" s="125"/>
    </row>
    <row r="440" ht="24.0" customHeight="1">
      <c r="A440" s="1"/>
      <c r="B440" s="1"/>
      <c r="C440" s="1"/>
      <c r="D440" s="125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  <c r="AA440" s="125"/>
      <c r="AB440" s="125"/>
      <c r="AC440" s="125"/>
      <c r="AD440" s="125"/>
      <c r="AE440" s="125"/>
      <c r="AF440" s="125"/>
      <c r="AG440" s="125"/>
      <c r="AH440" s="125"/>
      <c r="AI440" s="125"/>
    </row>
    <row r="441" ht="24.0" customHeight="1">
      <c r="A441" s="1"/>
      <c r="B441" s="1"/>
      <c r="C441" s="1"/>
      <c r="D441" s="125"/>
      <c r="E441" s="125"/>
      <c r="F441" s="125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  <c r="AA441" s="125"/>
      <c r="AB441" s="125"/>
      <c r="AC441" s="125"/>
      <c r="AD441" s="125"/>
      <c r="AE441" s="125"/>
      <c r="AF441" s="125"/>
      <c r="AG441" s="125"/>
      <c r="AH441" s="125"/>
      <c r="AI441" s="125"/>
    </row>
    <row r="442" ht="24.0" customHeight="1">
      <c r="A442" s="1"/>
      <c r="B442" s="1"/>
      <c r="C442" s="1"/>
      <c r="D442" s="125"/>
      <c r="E442" s="125"/>
      <c r="F442" s="125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  <c r="AA442" s="125"/>
      <c r="AB442" s="125"/>
      <c r="AC442" s="125"/>
      <c r="AD442" s="125"/>
      <c r="AE442" s="125"/>
      <c r="AF442" s="125"/>
      <c r="AG442" s="125"/>
      <c r="AH442" s="125"/>
      <c r="AI442" s="125"/>
    </row>
    <row r="443" ht="24.0" customHeight="1">
      <c r="A443" s="1"/>
      <c r="B443" s="1"/>
      <c r="C443" s="1"/>
      <c r="D443" s="125"/>
      <c r="E443" s="125"/>
      <c r="F443" s="125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</row>
    <row r="444" ht="24.0" customHeight="1">
      <c r="A444" s="1"/>
      <c r="B444" s="1"/>
      <c r="C444" s="1"/>
      <c r="D444" s="125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/>
      <c r="AI444" s="125"/>
    </row>
    <row r="445" ht="24.0" customHeight="1">
      <c r="A445" s="1"/>
      <c r="B445" s="1"/>
      <c r="C445" s="1"/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  <c r="AA445" s="125"/>
      <c r="AB445" s="125"/>
      <c r="AC445" s="125"/>
      <c r="AD445" s="125"/>
      <c r="AE445" s="125"/>
      <c r="AF445" s="125"/>
      <c r="AG445" s="125"/>
      <c r="AH445" s="125"/>
      <c r="AI445" s="125"/>
    </row>
    <row r="446" ht="24.0" customHeight="1">
      <c r="A446" s="1"/>
      <c r="B446" s="1"/>
      <c r="C446" s="1"/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  <c r="AA446" s="125"/>
      <c r="AB446" s="125"/>
      <c r="AC446" s="125"/>
      <c r="AD446" s="125"/>
      <c r="AE446" s="125"/>
      <c r="AF446" s="125"/>
      <c r="AG446" s="125"/>
      <c r="AH446" s="125"/>
      <c r="AI446" s="125"/>
    </row>
    <row r="447" ht="24.0" customHeight="1">
      <c r="A447" s="1"/>
      <c r="B447" s="1"/>
      <c r="C447" s="1"/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  <c r="AA447" s="125"/>
      <c r="AB447" s="125"/>
      <c r="AC447" s="125"/>
      <c r="AD447" s="125"/>
      <c r="AE447" s="125"/>
      <c r="AF447" s="125"/>
      <c r="AG447" s="125"/>
      <c r="AH447" s="125"/>
      <c r="AI447" s="125"/>
    </row>
    <row r="448" ht="24.0" customHeight="1">
      <c r="A448" s="1"/>
      <c r="B448" s="1"/>
      <c r="C448" s="1"/>
      <c r="D448" s="125"/>
      <c r="E448" s="125"/>
      <c r="F448" s="125"/>
      <c r="G448" s="125"/>
      <c r="H448" s="125"/>
      <c r="I448" s="125"/>
      <c r="J448" s="125"/>
      <c r="K448" s="125"/>
      <c r="L448" s="125"/>
      <c r="M448" s="125"/>
      <c r="N448" s="125"/>
      <c r="O448" s="125"/>
      <c r="P448" s="125"/>
      <c r="Q448" s="125"/>
      <c r="R448" s="125"/>
      <c r="S448" s="125"/>
      <c r="T448" s="125"/>
      <c r="U448" s="125"/>
      <c r="V448" s="125"/>
      <c r="W448" s="125"/>
      <c r="X448" s="125"/>
      <c r="Y448" s="125"/>
      <c r="Z448" s="125"/>
      <c r="AA448" s="125"/>
      <c r="AB448" s="125"/>
      <c r="AC448" s="125"/>
      <c r="AD448" s="125"/>
      <c r="AE448" s="125"/>
      <c r="AF448" s="125"/>
      <c r="AG448" s="125"/>
      <c r="AH448" s="125"/>
      <c r="AI448" s="125"/>
    </row>
    <row r="449" ht="24.0" customHeight="1">
      <c r="A449" s="1"/>
      <c r="B449" s="1"/>
      <c r="C449" s="1"/>
      <c r="D449" s="125"/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  <c r="AA449" s="125"/>
      <c r="AB449" s="125"/>
      <c r="AC449" s="125"/>
      <c r="AD449" s="125"/>
      <c r="AE449" s="125"/>
      <c r="AF449" s="125"/>
      <c r="AG449" s="125"/>
      <c r="AH449" s="125"/>
      <c r="AI449" s="125"/>
    </row>
    <row r="450" ht="24.0" customHeight="1">
      <c r="A450" s="1"/>
      <c r="B450" s="1"/>
      <c r="C450" s="1"/>
      <c r="D450" s="125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</row>
    <row r="451" ht="24.0" customHeight="1">
      <c r="A451" s="1"/>
      <c r="B451" s="1"/>
      <c r="C451" s="1"/>
      <c r="D451" s="125"/>
      <c r="E451" s="125"/>
      <c r="F451" s="125"/>
      <c r="G451" s="125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  <c r="AA451" s="125"/>
      <c r="AB451" s="125"/>
      <c r="AC451" s="125"/>
      <c r="AD451" s="125"/>
      <c r="AE451" s="125"/>
      <c r="AF451" s="125"/>
      <c r="AG451" s="125"/>
      <c r="AH451" s="125"/>
      <c r="AI451" s="125"/>
    </row>
    <row r="452" ht="24.0" customHeight="1">
      <c r="A452" s="1"/>
      <c r="B452" s="1"/>
      <c r="C452" s="1"/>
      <c r="D452" s="125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  <c r="AA452" s="125"/>
      <c r="AB452" s="125"/>
      <c r="AC452" s="125"/>
      <c r="AD452" s="125"/>
      <c r="AE452" s="125"/>
      <c r="AF452" s="125"/>
      <c r="AG452" s="125"/>
      <c r="AH452" s="125"/>
      <c r="AI452" s="125"/>
    </row>
    <row r="453" ht="24.0" customHeight="1">
      <c r="A453" s="1"/>
      <c r="B453" s="1"/>
      <c r="C453" s="1"/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  <c r="Z453" s="125"/>
      <c r="AA453" s="125"/>
      <c r="AB453" s="125"/>
      <c r="AC453" s="125"/>
      <c r="AD453" s="125"/>
      <c r="AE453" s="125"/>
      <c r="AF453" s="125"/>
      <c r="AG453" s="125"/>
      <c r="AH453" s="125"/>
      <c r="AI453" s="125"/>
    </row>
    <row r="454" ht="24.0" customHeight="1">
      <c r="A454" s="1"/>
      <c r="B454" s="1"/>
      <c r="C454" s="1"/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</row>
    <row r="455" ht="24.0" customHeight="1">
      <c r="A455" s="1"/>
      <c r="B455" s="1"/>
      <c r="C455" s="1"/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  <c r="AA455" s="125"/>
      <c r="AB455" s="125"/>
      <c r="AC455" s="125"/>
      <c r="AD455" s="125"/>
      <c r="AE455" s="125"/>
      <c r="AF455" s="125"/>
      <c r="AG455" s="125"/>
      <c r="AH455" s="125"/>
      <c r="AI455" s="125"/>
    </row>
    <row r="456" ht="24.0" customHeight="1">
      <c r="A456" s="1"/>
      <c r="B456" s="1"/>
      <c r="C456" s="1"/>
      <c r="D456" s="125"/>
      <c r="E456" s="125"/>
      <c r="F456" s="125"/>
      <c r="G456" s="125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  <c r="Z456" s="125"/>
      <c r="AA456" s="125"/>
      <c r="AB456" s="125"/>
      <c r="AC456" s="125"/>
      <c r="AD456" s="125"/>
      <c r="AE456" s="125"/>
      <c r="AF456" s="125"/>
      <c r="AG456" s="125"/>
      <c r="AH456" s="125"/>
      <c r="AI456" s="125"/>
    </row>
    <row r="457" ht="24.0" customHeight="1">
      <c r="A457" s="1"/>
      <c r="B457" s="1"/>
      <c r="C457" s="1"/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  <c r="AA457" s="125"/>
      <c r="AB457" s="125"/>
      <c r="AC457" s="125"/>
      <c r="AD457" s="125"/>
      <c r="AE457" s="125"/>
      <c r="AF457" s="125"/>
      <c r="AG457" s="125"/>
      <c r="AH457" s="125"/>
      <c r="AI457" s="125"/>
    </row>
    <row r="458" ht="24.0" customHeight="1">
      <c r="A458" s="1"/>
      <c r="B458" s="1"/>
      <c r="C458" s="1"/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  <c r="Z458" s="125"/>
      <c r="AA458" s="125"/>
      <c r="AB458" s="125"/>
      <c r="AC458" s="125"/>
      <c r="AD458" s="125"/>
      <c r="AE458" s="125"/>
      <c r="AF458" s="125"/>
      <c r="AG458" s="125"/>
      <c r="AH458" s="125"/>
      <c r="AI458" s="125"/>
    </row>
    <row r="459" ht="24.0" customHeight="1">
      <c r="A459" s="1"/>
      <c r="B459" s="1"/>
      <c r="C459" s="1"/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/>
      <c r="AA459" s="125"/>
      <c r="AB459" s="125"/>
      <c r="AC459" s="125"/>
      <c r="AD459" s="125"/>
      <c r="AE459" s="125"/>
      <c r="AF459" s="125"/>
      <c r="AG459" s="125"/>
      <c r="AH459" s="125"/>
      <c r="AI459" s="125"/>
    </row>
    <row r="460" ht="24.0" customHeight="1">
      <c r="A460" s="1"/>
      <c r="B460" s="1"/>
      <c r="C460" s="1"/>
      <c r="D460" s="125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  <c r="Z460" s="125"/>
      <c r="AA460" s="125"/>
      <c r="AB460" s="125"/>
      <c r="AC460" s="125"/>
      <c r="AD460" s="125"/>
      <c r="AE460" s="125"/>
      <c r="AF460" s="125"/>
      <c r="AG460" s="125"/>
      <c r="AH460" s="125"/>
      <c r="AI460" s="125"/>
    </row>
    <row r="461" ht="24.0" customHeight="1">
      <c r="A461" s="1"/>
      <c r="B461" s="1"/>
      <c r="C461" s="1"/>
      <c r="D461" s="125"/>
      <c r="E461" s="125"/>
      <c r="F461" s="125"/>
      <c r="G461" s="125"/>
      <c r="H461" s="125"/>
      <c r="I461" s="125"/>
      <c r="J461" s="125"/>
      <c r="K461" s="125"/>
      <c r="L461" s="125"/>
      <c r="M461" s="125"/>
      <c r="N461" s="125"/>
      <c r="O461" s="125"/>
      <c r="P461" s="125"/>
      <c r="Q461" s="125"/>
      <c r="R461" s="125"/>
      <c r="S461" s="125"/>
      <c r="T461" s="125"/>
      <c r="U461" s="125"/>
      <c r="V461" s="125"/>
      <c r="W461" s="125"/>
      <c r="X461" s="125"/>
      <c r="Y461" s="125"/>
      <c r="Z461" s="125"/>
      <c r="AA461" s="125"/>
      <c r="AB461" s="125"/>
      <c r="AC461" s="125"/>
      <c r="AD461" s="125"/>
      <c r="AE461" s="125"/>
      <c r="AF461" s="125"/>
      <c r="AG461" s="125"/>
      <c r="AH461" s="125"/>
      <c r="AI461" s="125"/>
    </row>
    <row r="462" ht="24.0" customHeight="1">
      <c r="A462" s="1"/>
      <c r="B462" s="1"/>
      <c r="C462" s="1"/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  <c r="R462" s="125"/>
      <c r="S462" s="125"/>
      <c r="T462" s="125"/>
      <c r="U462" s="125"/>
      <c r="V462" s="125"/>
      <c r="W462" s="125"/>
      <c r="X462" s="125"/>
      <c r="Y462" s="125"/>
      <c r="Z462" s="125"/>
      <c r="AA462" s="125"/>
      <c r="AB462" s="125"/>
      <c r="AC462" s="125"/>
      <c r="AD462" s="125"/>
      <c r="AE462" s="125"/>
      <c r="AF462" s="125"/>
      <c r="AG462" s="125"/>
      <c r="AH462" s="125"/>
      <c r="AI462" s="125"/>
    </row>
    <row r="463" ht="24.0" customHeight="1">
      <c r="A463" s="1"/>
      <c r="B463" s="1"/>
      <c r="C463" s="1"/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  <c r="AA463" s="125"/>
      <c r="AB463" s="125"/>
      <c r="AC463" s="125"/>
      <c r="AD463" s="125"/>
      <c r="AE463" s="125"/>
      <c r="AF463" s="125"/>
      <c r="AG463" s="125"/>
      <c r="AH463" s="125"/>
      <c r="AI463" s="125"/>
    </row>
    <row r="464" ht="24.0" customHeight="1">
      <c r="A464" s="1"/>
      <c r="B464" s="1"/>
      <c r="C464" s="1"/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  <c r="AA464" s="125"/>
      <c r="AB464" s="125"/>
      <c r="AC464" s="125"/>
      <c r="AD464" s="125"/>
      <c r="AE464" s="125"/>
      <c r="AF464" s="125"/>
      <c r="AG464" s="125"/>
      <c r="AH464" s="125"/>
      <c r="AI464" s="125"/>
    </row>
    <row r="465" ht="24.0" customHeight="1">
      <c r="A465" s="1"/>
      <c r="B465" s="1"/>
      <c r="C465" s="1"/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  <c r="Z465" s="125"/>
      <c r="AA465" s="125"/>
      <c r="AB465" s="125"/>
      <c r="AC465" s="125"/>
      <c r="AD465" s="125"/>
      <c r="AE465" s="125"/>
      <c r="AF465" s="125"/>
      <c r="AG465" s="125"/>
      <c r="AH465" s="125"/>
      <c r="AI465" s="125"/>
    </row>
    <row r="466" ht="24.0" customHeight="1">
      <c r="A466" s="1"/>
      <c r="B466" s="1"/>
      <c r="C466" s="1"/>
      <c r="D466" s="125"/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  <c r="Z466" s="125"/>
      <c r="AA466" s="125"/>
      <c r="AB466" s="125"/>
      <c r="AC466" s="125"/>
      <c r="AD466" s="125"/>
      <c r="AE466" s="125"/>
      <c r="AF466" s="125"/>
      <c r="AG466" s="125"/>
      <c r="AH466" s="125"/>
      <c r="AI466" s="125"/>
    </row>
    <row r="467" ht="24.0" customHeight="1">
      <c r="A467" s="1"/>
      <c r="B467" s="1"/>
      <c r="C467" s="1"/>
      <c r="D467" s="125"/>
      <c r="E467" s="125"/>
      <c r="F467" s="125"/>
      <c r="G467" s="125"/>
      <c r="H467" s="125"/>
      <c r="I467" s="125"/>
      <c r="J467" s="125"/>
      <c r="K467" s="125"/>
      <c r="L467" s="125"/>
      <c r="M467" s="125"/>
      <c r="N467" s="125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  <c r="Y467" s="125"/>
      <c r="Z467" s="125"/>
      <c r="AA467" s="125"/>
      <c r="AB467" s="125"/>
      <c r="AC467" s="125"/>
      <c r="AD467" s="125"/>
      <c r="AE467" s="125"/>
      <c r="AF467" s="125"/>
      <c r="AG467" s="125"/>
      <c r="AH467" s="125"/>
      <c r="AI467" s="125"/>
    </row>
    <row r="468" ht="24.0" customHeight="1">
      <c r="A468" s="1"/>
      <c r="B468" s="1"/>
      <c r="C468" s="1"/>
      <c r="D468" s="125"/>
      <c r="E468" s="125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</row>
    <row r="469" ht="24.0" customHeight="1">
      <c r="A469" s="1"/>
      <c r="B469" s="1"/>
      <c r="C469" s="1"/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</row>
    <row r="470" ht="24.0" customHeight="1">
      <c r="A470" s="1"/>
      <c r="B470" s="1"/>
      <c r="C470" s="1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</row>
    <row r="471" ht="24.0" customHeight="1">
      <c r="A471" s="1"/>
      <c r="B471" s="1"/>
      <c r="C471" s="1"/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</row>
    <row r="472" ht="24.0" customHeight="1">
      <c r="A472" s="1"/>
      <c r="B472" s="1"/>
      <c r="C472" s="1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</row>
    <row r="473" ht="24.0" customHeight="1">
      <c r="A473" s="1"/>
      <c r="B473" s="1"/>
      <c r="C473" s="1"/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</row>
    <row r="474" ht="24.0" customHeight="1">
      <c r="A474" s="1"/>
      <c r="B474" s="1"/>
      <c r="C474" s="1"/>
      <c r="D474" s="125"/>
      <c r="E474" s="125"/>
      <c r="F474" s="125"/>
      <c r="G474" s="125"/>
      <c r="H474" s="125"/>
      <c r="I474" s="125"/>
      <c r="J474" s="125"/>
      <c r="K474" s="125"/>
      <c r="L474" s="125"/>
      <c r="M474" s="125"/>
      <c r="N474" s="125"/>
      <c r="O474" s="125"/>
      <c r="P474" s="125"/>
      <c r="Q474" s="125"/>
      <c r="R474" s="125"/>
      <c r="S474" s="125"/>
      <c r="T474" s="125"/>
      <c r="U474" s="125"/>
      <c r="V474" s="125"/>
      <c r="W474" s="125"/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</row>
    <row r="475" ht="24.0" customHeight="1">
      <c r="A475" s="1"/>
      <c r="B475" s="1"/>
      <c r="C475" s="1"/>
      <c r="D475" s="125"/>
      <c r="E475" s="125"/>
      <c r="F475" s="125"/>
      <c r="G475" s="125"/>
      <c r="H475" s="125"/>
      <c r="I475" s="125"/>
      <c r="J475" s="125"/>
      <c r="K475" s="125"/>
      <c r="L475" s="125"/>
      <c r="M475" s="125"/>
      <c r="N475" s="125"/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  <c r="AA475" s="125"/>
      <c r="AB475" s="125"/>
      <c r="AC475" s="125"/>
      <c r="AD475" s="125"/>
      <c r="AE475" s="125"/>
      <c r="AF475" s="125"/>
      <c r="AG475" s="125"/>
      <c r="AH475" s="125"/>
      <c r="AI475" s="125"/>
    </row>
    <row r="476" ht="24.0" customHeight="1">
      <c r="A476" s="1"/>
      <c r="B476" s="1"/>
      <c r="C476" s="1"/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/>
      <c r="AA476" s="125"/>
      <c r="AB476" s="125"/>
      <c r="AC476" s="125"/>
      <c r="AD476" s="125"/>
      <c r="AE476" s="125"/>
      <c r="AF476" s="125"/>
      <c r="AG476" s="125"/>
      <c r="AH476" s="125"/>
      <c r="AI476" s="125"/>
    </row>
    <row r="477" ht="24.0" customHeight="1">
      <c r="A477" s="1"/>
      <c r="B477" s="1"/>
      <c r="C477" s="1"/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  <c r="AB477" s="125"/>
      <c r="AC477" s="125"/>
      <c r="AD477" s="125"/>
      <c r="AE477" s="125"/>
      <c r="AF477" s="125"/>
      <c r="AG477" s="125"/>
      <c r="AH477" s="125"/>
      <c r="AI477" s="125"/>
    </row>
    <row r="478" ht="24.0" customHeight="1">
      <c r="A478" s="1"/>
      <c r="B478" s="1"/>
      <c r="C478" s="1"/>
      <c r="D478" s="125"/>
      <c r="E478" s="125"/>
      <c r="F478" s="125"/>
      <c r="G478" s="125"/>
      <c r="H478" s="125"/>
      <c r="I478" s="125"/>
      <c r="J478" s="125"/>
      <c r="K478" s="125"/>
      <c r="L478" s="125"/>
      <c r="M478" s="125"/>
      <c r="N478" s="125"/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  <c r="AA478" s="125"/>
      <c r="AB478" s="125"/>
      <c r="AC478" s="125"/>
      <c r="AD478" s="125"/>
      <c r="AE478" s="125"/>
      <c r="AF478" s="125"/>
      <c r="AG478" s="125"/>
      <c r="AH478" s="125"/>
      <c r="AI478" s="125"/>
    </row>
    <row r="479" ht="24.0" customHeight="1">
      <c r="A479" s="1"/>
      <c r="B479" s="1"/>
      <c r="C479" s="1"/>
      <c r="D479" s="125"/>
      <c r="E479" s="125"/>
      <c r="F479" s="125"/>
      <c r="G479" s="125"/>
      <c r="H479" s="125"/>
      <c r="I479" s="125"/>
      <c r="J479" s="125"/>
      <c r="K479" s="125"/>
      <c r="L479" s="125"/>
      <c r="M479" s="125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  <c r="AA479" s="125"/>
      <c r="AB479" s="125"/>
      <c r="AC479" s="125"/>
      <c r="AD479" s="125"/>
      <c r="AE479" s="125"/>
      <c r="AF479" s="125"/>
      <c r="AG479" s="125"/>
      <c r="AH479" s="125"/>
      <c r="AI479" s="125"/>
    </row>
    <row r="480" ht="24.0" customHeight="1">
      <c r="A480" s="1"/>
      <c r="B480" s="1"/>
      <c r="C480" s="1"/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</row>
    <row r="481" ht="24.0" customHeight="1">
      <c r="A481" s="1"/>
      <c r="B481" s="1"/>
      <c r="C481" s="1"/>
      <c r="D481" s="125"/>
      <c r="E481" s="125"/>
      <c r="F481" s="125"/>
      <c r="G481" s="125"/>
      <c r="H481" s="125"/>
      <c r="I481" s="125"/>
      <c r="J481" s="125"/>
      <c r="K481" s="125"/>
      <c r="L481" s="125"/>
      <c r="M481" s="125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  <c r="AA481" s="125"/>
      <c r="AB481" s="125"/>
      <c r="AC481" s="125"/>
      <c r="AD481" s="125"/>
      <c r="AE481" s="125"/>
      <c r="AF481" s="125"/>
      <c r="AG481" s="125"/>
      <c r="AH481" s="125"/>
      <c r="AI481" s="125"/>
    </row>
    <row r="482" ht="24.0" customHeight="1">
      <c r="A482" s="1"/>
      <c r="B482" s="1"/>
      <c r="C482" s="1"/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  <c r="AB482" s="125"/>
      <c r="AC482" s="125"/>
      <c r="AD482" s="125"/>
      <c r="AE482" s="125"/>
      <c r="AF482" s="125"/>
      <c r="AG482" s="125"/>
      <c r="AH482" s="125"/>
      <c r="AI482" s="125"/>
    </row>
    <row r="483" ht="24.0" customHeight="1">
      <c r="A483" s="1"/>
      <c r="B483" s="1"/>
      <c r="C483" s="1"/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  <c r="Z483" s="125"/>
      <c r="AA483" s="125"/>
      <c r="AB483" s="125"/>
      <c r="AC483" s="125"/>
      <c r="AD483" s="125"/>
      <c r="AE483" s="125"/>
      <c r="AF483" s="125"/>
      <c r="AG483" s="125"/>
      <c r="AH483" s="125"/>
      <c r="AI483" s="125"/>
    </row>
    <row r="484" ht="24.0" customHeight="1">
      <c r="A484" s="1"/>
      <c r="B484" s="1"/>
      <c r="C484" s="1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  <c r="Z484" s="125"/>
      <c r="AA484" s="125"/>
      <c r="AB484" s="125"/>
      <c r="AC484" s="125"/>
      <c r="AD484" s="125"/>
      <c r="AE484" s="125"/>
      <c r="AF484" s="125"/>
      <c r="AG484" s="125"/>
      <c r="AH484" s="125"/>
      <c r="AI484" s="125"/>
    </row>
    <row r="485" ht="24.0" customHeight="1">
      <c r="A485" s="1"/>
      <c r="B485" s="1"/>
      <c r="C485" s="1"/>
      <c r="D485" s="125"/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  <c r="AA485" s="125"/>
      <c r="AB485" s="125"/>
      <c r="AC485" s="125"/>
      <c r="AD485" s="125"/>
      <c r="AE485" s="125"/>
      <c r="AF485" s="125"/>
      <c r="AG485" s="125"/>
      <c r="AH485" s="125"/>
      <c r="AI485" s="125"/>
    </row>
    <row r="486" ht="24.0" customHeight="1">
      <c r="A486" s="1"/>
      <c r="B486" s="1"/>
      <c r="C486" s="1"/>
      <c r="D486" s="125"/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  <c r="Z486" s="125"/>
      <c r="AA486" s="125"/>
      <c r="AB486" s="125"/>
      <c r="AC486" s="125"/>
      <c r="AD486" s="125"/>
      <c r="AE486" s="125"/>
      <c r="AF486" s="125"/>
      <c r="AG486" s="125"/>
      <c r="AH486" s="125"/>
      <c r="AI486" s="125"/>
    </row>
    <row r="487" ht="24.0" customHeight="1">
      <c r="A487" s="1"/>
      <c r="B487" s="1"/>
      <c r="C487" s="1"/>
      <c r="D487" s="125"/>
      <c r="E487" s="125"/>
      <c r="F487" s="125"/>
      <c r="G487" s="125"/>
      <c r="H487" s="125"/>
      <c r="I487" s="125"/>
      <c r="J487" s="125"/>
      <c r="K487" s="125"/>
      <c r="L487" s="125"/>
      <c r="M487" s="125"/>
      <c r="N487" s="125"/>
      <c r="O487" s="125"/>
      <c r="P487" s="125"/>
      <c r="Q487" s="125"/>
      <c r="R487" s="125"/>
      <c r="S487" s="125"/>
      <c r="T487" s="125"/>
      <c r="U487" s="125"/>
      <c r="V487" s="125"/>
      <c r="W487" s="125"/>
      <c r="X487" s="125"/>
      <c r="Y487" s="125"/>
      <c r="Z487" s="125"/>
      <c r="AA487" s="125"/>
      <c r="AB487" s="125"/>
      <c r="AC487" s="125"/>
      <c r="AD487" s="125"/>
      <c r="AE487" s="125"/>
      <c r="AF487" s="125"/>
      <c r="AG487" s="125"/>
      <c r="AH487" s="125"/>
      <c r="AI487" s="125"/>
    </row>
    <row r="488" ht="24.0" customHeight="1">
      <c r="A488" s="1"/>
      <c r="B488" s="1"/>
      <c r="C488" s="1"/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  <c r="Z488" s="125"/>
      <c r="AA488" s="125"/>
      <c r="AB488" s="125"/>
      <c r="AC488" s="125"/>
      <c r="AD488" s="125"/>
      <c r="AE488" s="125"/>
      <c r="AF488" s="125"/>
      <c r="AG488" s="125"/>
      <c r="AH488" s="125"/>
      <c r="AI488" s="125"/>
    </row>
    <row r="489" ht="24.0" customHeight="1">
      <c r="A489" s="1"/>
      <c r="B489" s="1"/>
      <c r="C489" s="1"/>
      <c r="D489" s="125"/>
      <c r="E489" s="125"/>
      <c r="F489" s="125"/>
      <c r="G489" s="125"/>
      <c r="H489" s="125"/>
      <c r="I489" s="125"/>
      <c r="J489" s="125"/>
      <c r="K489" s="125"/>
      <c r="L489" s="125"/>
      <c r="M489" s="125"/>
      <c r="N489" s="125"/>
      <c r="O489" s="125"/>
      <c r="P489" s="125"/>
      <c r="Q489" s="125"/>
      <c r="R489" s="125"/>
      <c r="S489" s="125"/>
      <c r="T489" s="125"/>
      <c r="U489" s="125"/>
      <c r="V489" s="125"/>
      <c r="W489" s="125"/>
      <c r="X489" s="125"/>
      <c r="Y489" s="125"/>
      <c r="Z489" s="125"/>
      <c r="AA489" s="125"/>
      <c r="AB489" s="125"/>
      <c r="AC489" s="125"/>
      <c r="AD489" s="125"/>
      <c r="AE489" s="125"/>
      <c r="AF489" s="125"/>
      <c r="AG489" s="125"/>
      <c r="AH489" s="125"/>
      <c r="AI489" s="125"/>
    </row>
    <row r="490" ht="24.0" customHeight="1">
      <c r="A490" s="1"/>
      <c r="B490" s="1"/>
      <c r="C490" s="1"/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  <c r="Z490" s="125"/>
      <c r="AA490" s="125"/>
      <c r="AB490" s="125"/>
      <c r="AC490" s="125"/>
      <c r="AD490" s="125"/>
      <c r="AE490" s="125"/>
      <c r="AF490" s="125"/>
      <c r="AG490" s="125"/>
      <c r="AH490" s="125"/>
      <c r="AI490" s="125"/>
    </row>
    <row r="491" ht="24.0" customHeight="1">
      <c r="A491" s="1"/>
      <c r="B491" s="1"/>
      <c r="C491" s="1"/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  <c r="AB491" s="125"/>
      <c r="AC491" s="125"/>
      <c r="AD491" s="125"/>
      <c r="AE491" s="125"/>
      <c r="AF491" s="125"/>
      <c r="AG491" s="125"/>
      <c r="AH491" s="125"/>
      <c r="AI491" s="125"/>
    </row>
    <row r="492" ht="24.0" customHeight="1">
      <c r="A492" s="1"/>
      <c r="B492" s="1"/>
      <c r="C492" s="1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  <c r="AB492" s="125"/>
      <c r="AC492" s="125"/>
      <c r="AD492" s="125"/>
      <c r="AE492" s="125"/>
      <c r="AF492" s="125"/>
      <c r="AG492" s="125"/>
      <c r="AH492" s="125"/>
      <c r="AI492" s="125"/>
    </row>
    <row r="493" ht="24.0" customHeight="1">
      <c r="A493" s="1"/>
      <c r="B493" s="1"/>
      <c r="C493" s="1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  <c r="AA493" s="125"/>
      <c r="AB493" s="125"/>
      <c r="AC493" s="125"/>
      <c r="AD493" s="125"/>
      <c r="AE493" s="125"/>
      <c r="AF493" s="125"/>
      <c r="AG493" s="125"/>
      <c r="AH493" s="125"/>
      <c r="AI493" s="125"/>
    </row>
    <row r="494" ht="24.0" customHeight="1">
      <c r="A494" s="1"/>
      <c r="B494" s="1"/>
      <c r="C494" s="1"/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  <c r="AB494" s="125"/>
      <c r="AC494" s="125"/>
      <c r="AD494" s="125"/>
      <c r="AE494" s="125"/>
      <c r="AF494" s="125"/>
      <c r="AG494" s="125"/>
      <c r="AH494" s="125"/>
      <c r="AI494" s="125"/>
    </row>
    <row r="495" ht="24.0" customHeight="1">
      <c r="A495" s="1"/>
      <c r="B495" s="1"/>
      <c r="C495" s="1"/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  <c r="AB495" s="125"/>
      <c r="AC495" s="125"/>
      <c r="AD495" s="125"/>
      <c r="AE495" s="125"/>
      <c r="AF495" s="125"/>
      <c r="AG495" s="125"/>
      <c r="AH495" s="125"/>
      <c r="AI495" s="125"/>
    </row>
    <row r="496" ht="24.0" customHeight="1">
      <c r="A496" s="1"/>
      <c r="B496" s="1"/>
      <c r="C496" s="1"/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  <c r="AB496" s="125"/>
      <c r="AC496" s="125"/>
      <c r="AD496" s="125"/>
      <c r="AE496" s="125"/>
      <c r="AF496" s="125"/>
      <c r="AG496" s="125"/>
      <c r="AH496" s="125"/>
      <c r="AI496" s="125"/>
    </row>
    <row r="497" ht="24.0" customHeight="1">
      <c r="A497" s="1"/>
      <c r="B497" s="1"/>
      <c r="C497" s="1"/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  <c r="AB497" s="125"/>
      <c r="AC497" s="125"/>
      <c r="AD497" s="125"/>
      <c r="AE497" s="125"/>
      <c r="AF497" s="125"/>
      <c r="AG497" s="125"/>
      <c r="AH497" s="125"/>
      <c r="AI497" s="125"/>
    </row>
    <row r="498" ht="24.0" customHeight="1">
      <c r="A498" s="1"/>
      <c r="B498" s="1"/>
      <c r="C498" s="1"/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  <c r="AB498" s="125"/>
      <c r="AC498" s="125"/>
      <c r="AD498" s="125"/>
      <c r="AE498" s="125"/>
      <c r="AF498" s="125"/>
      <c r="AG498" s="125"/>
      <c r="AH498" s="125"/>
      <c r="AI498" s="125"/>
    </row>
    <row r="499" ht="24.0" customHeight="1">
      <c r="A499" s="1"/>
      <c r="B499" s="1"/>
      <c r="C499" s="1"/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  <c r="AA499" s="125"/>
      <c r="AB499" s="125"/>
      <c r="AC499" s="125"/>
      <c r="AD499" s="125"/>
      <c r="AE499" s="125"/>
      <c r="AF499" s="125"/>
      <c r="AG499" s="125"/>
      <c r="AH499" s="125"/>
      <c r="AI499" s="125"/>
    </row>
    <row r="500" ht="24.0" customHeight="1">
      <c r="A500" s="1"/>
      <c r="B500" s="1"/>
      <c r="C500" s="1"/>
      <c r="D500" s="125"/>
      <c r="E500" s="125"/>
      <c r="F500" s="125"/>
      <c r="G500" s="125"/>
      <c r="H500" s="125"/>
      <c r="I500" s="125"/>
      <c r="J500" s="125"/>
      <c r="K500" s="125"/>
      <c r="L500" s="125"/>
      <c r="M500" s="125"/>
      <c r="N500" s="125"/>
      <c r="O500" s="125"/>
      <c r="P500" s="125"/>
      <c r="Q500" s="125"/>
      <c r="R500" s="125"/>
      <c r="S500" s="125"/>
      <c r="T500" s="125"/>
      <c r="U500" s="125"/>
      <c r="V500" s="125"/>
      <c r="W500" s="125"/>
      <c r="X500" s="125"/>
      <c r="Y500" s="125"/>
      <c r="Z500" s="125"/>
      <c r="AA500" s="125"/>
      <c r="AB500" s="125"/>
      <c r="AC500" s="125"/>
      <c r="AD500" s="125"/>
      <c r="AE500" s="125"/>
      <c r="AF500" s="125"/>
      <c r="AG500" s="125"/>
      <c r="AH500" s="125"/>
      <c r="AI500" s="125"/>
    </row>
    <row r="501" ht="24.0" customHeight="1">
      <c r="A501" s="1"/>
      <c r="B501" s="1"/>
      <c r="C501" s="1"/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  <c r="AA501" s="125"/>
      <c r="AB501" s="125"/>
      <c r="AC501" s="125"/>
      <c r="AD501" s="125"/>
      <c r="AE501" s="125"/>
      <c r="AF501" s="125"/>
      <c r="AG501" s="125"/>
      <c r="AH501" s="125"/>
      <c r="AI501" s="125"/>
    </row>
    <row r="502" ht="24.0" customHeight="1">
      <c r="A502" s="1"/>
      <c r="B502" s="1"/>
      <c r="C502" s="1"/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  <c r="AB502" s="125"/>
      <c r="AC502" s="125"/>
      <c r="AD502" s="125"/>
      <c r="AE502" s="125"/>
      <c r="AF502" s="125"/>
      <c r="AG502" s="125"/>
      <c r="AH502" s="125"/>
      <c r="AI502" s="125"/>
    </row>
    <row r="503" ht="24.0" customHeight="1">
      <c r="A503" s="1"/>
      <c r="B503" s="1"/>
      <c r="C503" s="1"/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  <c r="AB503" s="125"/>
      <c r="AC503" s="125"/>
      <c r="AD503" s="125"/>
      <c r="AE503" s="125"/>
      <c r="AF503" s="125"/>
      <c r="AG503" s="125"/>
      <c r="AH503" s="125"/>
      <c r="AI503" s="125"/>
    </row>
    <row r="504" ht="24.0" customHeight="1">
      <c r="A504" s="1"/>
      <c r="B504" s="1"/>
      <c r="C504" s="1"/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</row>
    <row r="505" ht="24.0" customHeight="1">
      <c r="A505" s="1"/>
      <c r="B505" s="1"/>
      <c r="C505" s="1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  <c r="AB505" s="125"/>
      <c r="AC505" s="125"/>
      <c r="AD505" s="125"/>
      <c r="AE505" s="125"/>
      <c r="AF505" s="125"/>
      <c r="AG505" s="125"/>
      <c r="AH505" s="125"/>
      <c r="AI505" s="125"/>
    </row>
    <row r="506" ht="24.0" customHeight="1">
      <c r="A506" s="1"/>
      <c r="B506" s="1"/>
      <c r="C506" s="1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  <c r="AB506" s="125"/>
      <c r="AC506" s="125"/>
      <c r="AD506" s="125"/>
      <c r="AE506" s="125"/>
      <c r="AF506" s="125"/>
      <c r="AG506" s="125"/>
      <c r="AH506" s="125"/>
      <c r="AI506" s="125"/>
    </row>
    <row r="507" ht="24.0" customHeight="1">
      <c r="A507" s="1"/>
      <c r="B507" s="1"/>
      <c r="C507" s="1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</row>
    <row r="508" ht="24.0" customHeight="1">
      <c r="A508" s="1"/>
      <c r="B508" s="1"/>
      <c r="C508" s="1"/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  <c r="AB508" s="125"/>
      <c r="AC508" s="125"/>
      <c r="AD508" s="125"/>
      <c r="AE508" s="125"/>
      <c r="AF508" s="125"/>
      <c r="AG508" s="125"/>
      <c r="AH508" s="125"/>
      <c r="AI508" s="125"/>
    </row>
    <row r="509" ht="24.0" customHeight="1">
      <c r="A509" s="1"/>
      <c r="B509" s="1"/>
      <c r="C509" s="1"/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  <c r="AB509" s="125"/>
      <c r="AC509" s="125"/>
      <c r="AD509" s="125"/>
      <c r="AE509" s="125"/>
      <c r="AF509" s="125"/>
      <c r="AG509" s="125"/>
      <c r="AH509" s="125"/>
      <c r="AI509" s="125"/>
    </row>
    <row r="510" ht="24.0" customHeight="1">
      <c r="A510" s="1"/>
      <c r="B510" s="1"/>
      <c r="C510" s="1"/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  <c r="AB510" s="125"/>
      <c r="AC510" s="125"/>
      <c r="AD510" s="125"/>
      <c r="AE510" s="125"/>
      <c r="AF510" s="125"/>
      <c r="AG510" s="125"/>
      <c r="AH510" s="125"/>
      <c r="AI510" s="125"/>
    </row>
    <row r="511" ht="24.0" customHeight="1">
      <c r="A511" s="1"/>
      <c r="B511" s="1"/>
      <c r="C511" s="1"/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  <c r="AB511" s="125"/>
      <c r="AC511" s="125"/>
      <c r="AD511" s="125"/>
      <c r="AE511" s="125"/>
      <c r="AF511" s="125"/>
      <c r="AG511" s="125"/>
      <c r="AH511" s="125"/>
      <c r="AI511" s="125"/>
    </row>
    <row r="512" ht="24.0" customHeight="1">
      <c r="A512" s="1"/>
      <c r="B512" s="1"/>
      <c r="C512" s="1"/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  <c r="AB512" s="125"/>
      <c r="AC512" s="125"/>
      <c r="AD512" s="125"/>
      <c r="AE512" s="125"/>
      <c r="AF512" s="125"/>
      <c r="AG512" s="125"/>
      <c r="AH512" s="125"/>
      <c r="AI512" s="125"/>
    </row>
    <row r="513" ht="24.0" customHeight="1">
      <c r="A513" s="1"/>
      <c r="B513" s="1"/>
      <c r="C513" s="1"/>
      <c r="D513" s="125"/>
      <c r="E513" s="125"/>
      <c r="F513" s="125"/>
      <c r="G513" s="125"/>
      <c r="H513" s="125"/>
      <c r="I513" s="125"/>
      <c r="J513" s="125"/>
      <c r="K513" s="125"/>
      <c r="L513" s="125"/>
      <c r="M513" s="125"/>
      <c r="N513" s="125"/>
      <c r="O513" s="125"/>
      <c r="P513" s="125"/>
      <c r="Q513" s="125"/>
      <c r="R513" s="125"/>
      <c r="S513" s="125"/>
      <c r="T513" s="125"/>
      <c r="U513" s="125"/>
      <c r="V513" s="125"/>
      <c r="W513" s="125"/>
      <c r="X513" s="125"/>
      <c r="Y513" s="125"/>
      <c r="Z513" s="125"/>
      <c r="AA513" s="125"/>
      <c r="AB513" s="125"/>
      <c r="AC513" s="125"/>
      <c r="AD513" s="125"/>
      <c r="AE513" s="125"/>
      <c r="AF513" s="125"/>
      <c r="AG513" s="125"/>
      <c r="AH513" s="125"/>
      <c r="AI513" s="125"/>
    </row>
    <row r="514" ht="24.0" customHeight="1">
      <c r="A514" s="1"/>
      <c r="B514" s="1"/>
      <c r="C514" s="1"/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  <c r="AB514" s="125"/>
      <c r="AC514" s="125"/>
      <c r="AD514" s="125"/>
      <c r="AE514" s="125"/>
      <c r="AF514" s="125"/>
      <c r="AG514" s="125"/>
      <c r="AH514" s="125"/>
      <c r="AI514" s="125"/>
    </row>
    <row r="515" ht="24.0" customHeight="1">
      <c r="A515" s="1"/>
      <c r="B515" s="1"/>
      <c r="C515" s="1"/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  <c r="AB515" s="125"/>
      <c r="AC515" s="125"/>
      <c r="AD515" s="125"/>
      <c r="AE515" s="125"/>
      <c r="AF515" s="125"/>
      <c r="AG515" s="125"/>
      <c r="AH515" s="125"/>
      <c r="AI515" s="125"/>
    </row>
    <row r="516" ht="24.0" customHeight="1">
      <c r="A516" s="1"/>
      <c r="B516" s="1"/>
      <c r="C516" s="1"/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  <c r="AB516" s="125"/>
      <c r="AC516" s="125"/>
      <c r="AD516" s="125"/>
      <c r="AE516" s="125"/>
      <c r="AF516" s="125"/>
      <c r="AG516" s="125"/>
      <c r="AH516" s="125"/>
      <c r="AI516" s="125"/>
    </row>
    <row r="517" ht="24.0" customHeight="1">
      <c r="A517" s="1"/>
      <c r="B517" s="1"/>
      <c r="C517" s="1"/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  <c r="AA517" s="125"/>
      <c r="AB517" s="125"/>
      <c r="AC517" s="125"/>
      <c r="AD517" s="125"/>
      <c r="AE517" s="125"/>
      <c r="AF517" s="125"/>
      <c r="AG517" s="125"/>
      <c r="AH517" s="125"/>
      <c r="AI517" s="125"/>
    </row>
    <row r="518" ht="24.0" customHeight="1">
      <c r="A518" s="1"/>
      <c r="B518" s="1"/>
      <c r="C518" s="1"/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  <c r="AB518" s="125"/>
      <c r="AC518" s="125"/>
      <c r="AD518" s="125"/>
      <c r="AE518" s="125"/>
      <c r="AF518" s="125"/>
      <c r="AG518" s="125"/>
      <c r="AH518" s="125"/>
      <c r="AI518" s="125"/>
    </row>
    <row r="519" ht="24.0" customHeight="1">
      <c r="A519" s="1"/>
      <c r="B519" s="1"/>
      <c r="C519" s="1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  <c r="AB519" s="125"/>
      <c r="AC519" s="125"/>
      <c r="AD519" s="125"/>
      <c r="AE519" s="125"/>
      <c r="AF519" s="125"/>
      <c r="AG519" s="125"/>
      <c r="AH519" s="125"/>
      <c r="AI519" s="125"/>
    </row>
    <row r="520" ht="24.0" customHeight="1">
      <c r="A520" s="1"/>
      <c r="B520" s="1"/>
      <c r="C520" s="1"/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  <c r="AB520" s="125"/>
      <c r="AC520" s="125"/>
      <c r="AD520" s="125"/>
      <c r="AE520" s="125"/>
      <c r="AF520" s="125"/>
      <c r="AG520" s="125"/>
      <c r="AH520" s="125"/>
      <c r="AI520" s="125"/>
    </row>
    <row r="521" ht="24.0" customHeight="1">
      <c r="A521" s="1"/>
      <c r="B521" s="1"/>
      <c r="C521" s="1"/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  <c r="AB521" s="125"/>
      <c r="AC521" s="125"/>
      <c r="AD521" s="125"/>
      <c r="AE521" s="125"/>
      <c r="AF521" s="125"/>
      <c r="AG521" s="125"/>
      <c r="AH521" s="125"/>
      <c r="AI521" s="125"/>
    </row>
    <row r="522" ht="24.0" customHeight="1">
      <c r="A522" s="1"/>
      <c r="B522" s="1"/>
      <c r="C522" s="1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  <c r="AB522" s="125"/>
      <c r="AC522" s="125"/>
      <c r="AD522" s="125"/>
      <c r="AE522" s="125"/>
      <c r="AF522" s="125"/>
      <c r="AG522" s="125"/>
      <c r="AH522" s="125"/>
      <c r="AI522" s="125"/>
    </row>
    <row r="523" ht="24.0" customHeight="1">
      <c r="A523" s="1"/>
      <c r="B523" s="1"/>
      <c r="C523" s="1"/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  <c r="AA523" s="125"/>
      <c r="AB523" s="125"/>
      <c r="AC523" s="125"/>
      <c r="AD523" s="125"/>
      <c r="AE523" s="125"/>
      <c r="AF523" s="125"/>
      <c r="AG523" s="125"/>
      <c r="AH523" s="125"/>
      <c r="AI523" s="125"/>
    </row>
    <row r="524" ht="24.0" customHeight="1">
      <c r="A524" s="1"/>
      <c r="B524" s="1"/>
      <c r="C524" s="1"/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  <c r="AA524" s="125"/>
      <c r="AB524" s="125"/>
      <c r="AC524" s="125"/>
      <c r="AD524" s="125"/>
      <c r="AE524" s="125"/>
      <c r="AF524" s="125"/>
      <c r="AG524" s="125"/>
      <c r="AH524" s="125"/>
      <c r="AI524" s="125"/>
    </row>
    <row r="525" ht="24.0" customHeight="1">
      <c r="A525" s="1"/>
      <c r="B525" s="1"/>
      <c r="C525" s="1"/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  <c r="Z525" s="125"/>
      <c r="AA525" s="125"/>
      <c r="AB525" s="125"/>
      <c r="AC525" s="125"/>
      <c r="AD525" s="125"/>
      <c r="AE525" s="125"/>
      <c r="AF525" s="125"/>
      <c r="AG525" s="125"/>
      <c r="AH525" s="125"/>
      <c r="AI525" s="125"/>
    </row>
    <row r="526" ht="24.0" customHeight="1">
      <c r="A526" s="1"/>
      <c r="B526" s="1"/>
      <c r="C526" s="1"/>
      <c r="D526" s="125"/>
      <c r="E526" s="125"/>
      <c r="F526" s="125"/>
      <c r="G526" s="125"/>
      <c r="H526" s="125"/>
      <c r="I526" s="125"/>
      <c r="J526" s="125"/>
      <c r="K526" s="125"/>
      <c r="L526" s="125"/>
      <c r="M526" s="125"/>
      <c r="N526" s="125"/>
      <c r="O526" s="125"/>
      <c r="P526" s="125"/>
      <c r="Q526" s="125"/>
      <c r="R526" s="125"/>
      <c r="S526" s="125"/>
      <c r="T526" s="125"/>
      <c r="U526" s="125"/>
      <c r="V526" s="125"/>
      <c r="W526" s="125"/>
      <c r="X526" s="125"/>
      <c r="Y526" s="125"/>
      <c r="Z526" s="125"/>
      <c r="AA526" s="125"/>
      <c r="AB526" s="125"/>
      <c r="AC526" s="125"/>
      <c r="AD526" s="125"/>
      <c r="AE526" s="125"/>
      <c r="AF526" s="125"/>
      <c r="AG526" s="125"/>
      <c r="AH526" s="125"/>
      <c r="AI526" s="125"/>
    </row>
    <row r="527" ht="24.0" customHeight="1">
      <c r="A527" s="1"/>
      <c r="B527" s="1"/>
      <c r="C527" s="1"/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  <c r="AB527" s="125"/>
      <c r="AC527" s="125"/>
      <c r="AD527" s="125"/>
      <c r="AE527" s="125"/>
      <c r="AF527" s="125"/>
      <c r="AG527" s="125"/>
      <c r="AH527" s="125"/>
      <c r="AI527" s="125"/>
    </row>
    <row r="528" ht="24.0" customHeight="1">
      <c r="A528" s="1"/>
      <c r="B528" s="1"/>
      <c r="C528" s="1"/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  <c r="AA528" s="125"/>
      <c r="AB528" s="125"/>
      <c r="AC528" s="125"/>
      <c r="AD528" s="125"/>
      <c r="AE528" s="125"/>
      <c r="AF528" s="125"/>
      <c r="AG528" s="125"/>
      <c r="AH528" s="125"/>
      <c r="AI528" s="125"/>
    </row>
    <row r="529" ht="24.0" customHeight="1">
      <c r="A529" s="1"/>
      <c r="B529" s="1"/>
      <c r="C529" s="1"/>
      <c r="D529" s="125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  <c r="AA529" s="125"/>
      <c r="AB529" s="125"/>
      <c r="AC529" s="125"/>
      <c r="AD529" s="125"/>
      <c r="AE529" s="125"/>
      <c r="AF529" s="125"/>
      <c r="AG529" s="125"/>
      <c r="AH529" s="125"/>
      <c r="AI529" s="125"/>
    </row>
    <row r="530" ht="24.0" customHeight="1">
      <c r="A530" s="1"/>
      <c r="B530" s="1"/>
      <c r="C530" s="1"/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  <c r="AA530" s="125"/>
      <c r="AB530" s="125"/>
      <c r="AC530" s="125"/>
      <c r="AD530" s="125"/>
      <c r="AE530" s="125"/>
      <c r="AF530" s="125"/>
      <c r="AG530" s="125"/>
      <c r="AH530" s="125"/>
      <c r="AI530" s="125"/>
    </row>
    <row r="531" ht="24.0" customHeight="1">
      <c r="A531" s="1"/>
      <c r="B531" s="1"/>
      <c r="C531" s="1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  <c r="AB531" s="125"/>
      <c r="AC531" s="125"/>
      <c r="AD531" s="125"/>
      <c r="AE531" s="125"/>
      <c r="AF531" s="125"/>
      <c r="AG531" s="125"/>
      <c r="AH531" s="125"/>
      <c r="AI531" s="125"/>
    </row>
    <row r="532" ht="24.0" customHeight="1">
      <c r="A532" s="1"/>
      <c r="B532" s="1"/>
      <c r="C532" s="1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  <c r="AA532" s="125"/>
      <c r="AB532" s="125"/>
      <c r="AC532" s="125"/>
      <c r="AD532" s="125"/>
      <c r="AE532" s="125"/>
      <c r="AF532" s="125"/>
      <c r="AG532" s="125"/>
      <c r="AH532" s="125"/>
      <c r="AI532" s="125"/>
    </row>
    <row r="533" ht="24.0" customHeight="1">
      <c r="A533" s="1"/>
      <c r="B533" s="1"/>
      <c r="C533" s="1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  <c r="AB533" s="125"/>
      <c r="AC533" s="125"/>
      <c r="AD533" s="125"/>
      <c r="AE533" s="125"/>
      <c r="AF533" s="125"/>
      <c r="AG533" s="125"/>
      <c r="AH533" s="125"/>
      <c r="AI533" s="125"/>
    </row>
    <row r="534" ht="24.0" customHeight="1">
      <c r="A534" s="1"/>
      <c r="B534" s="1"/>
      <c r="C534" s="1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  <c r="AB534" s="125"/>
      <c r="AC534" s="125"/>
      <c r="AD534" s="125"/>
      <c r="AE534" s="125"/>
      <c r="AF534" s="125"/>
      <c r="AG534" s="125"/>
      <c r="AH534" s="125"/>
      <c r="AI534" s="125"/>
    </row>
    <row r="535" ht="24.0" customHeight="1">
      <c r="A535" s="1"/>
      <c r="B535" s="1"/>
      <c r="C535" s="1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  <c r="AB535" s="125"/>
      <c r="AC535" s="125"/>
      <c r="AD535" s="125"/>
      <c r="AE535" s="125"/>
      <c r="AF535" s="125"/>
      <c r="AG535" s="125"/>
      <c r="AH535" s="125"/>
      <c r="AI535" s="125"/>
    </row>
    <row r="536" ht="24.0" customHeight="1">
      <c r="A536" s="1"/>
      <c r="B536" s="1"/>
      <c r="C536" s="1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  <c r="AB536" s="125"/>
      <c r="AC536" s="125"/>
      <c r="AD536" s="125"/>
      <c r="AE536" s="125"/>
      <c r="AF536" s="125"/>
      <c r="AG536" s="125"/>
      <c r="AH536" s="125"/>
      <c r="AI536" s="125"/>
    </row>
    <row r="537" ht="24.0" customHeight="1">
      <c r="A537" s="1"/>
      <c r="B537" s="1"/>
      <c r="C537" s="1"/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  <c r="AB537" s="125"/>
      <c r="AC537" s="125"/>
      <c r="AD537" s="125"/>
      <c r="AE537" s="125"/>
      <c r="AF537" s="125"/>
      <c r="AG537" s="125"/>
      <c r="AH537" s="125"/>
      <c r="AI537" s="125"/>
    </row>
    <row r="538" ht="24.0" customHeight="1">
      <c r="A538" s="1"/>
      <c r="B538" s="1"/>
      <c r="C538" s="1"/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  <c r="AB538" s="125"/>
      <c r="AC538" s="125"/>
      <c r="AD538" s="125"/>
      <c r="AE538" s="125"/>
      <c r="AF538" s="125"/>
      <c r="AG538" s="125"/>
      <c r="AH538" s="125"/>
      <c r="AI538" s="125"/>
    </row>
    <row r="539" ht="24.0" customHeight="1">
      <c r="A539" s="1"/>
      <c r="B539" s="1"/>
      <c r="C539" s="1"/>
      <c r="D539" s="125"/>
      <c r="E539" s="125"/>
      <c r="F539" s="125"/>
      <c r="G539" s="125"/>
      <c r="H539" s="125"/>
      <c r="I539" s="125"/>
      <c r="J539" s="125"/>
      <c r="K539" s="125"/>
      <c r="L539" s="125"/>
      <c r="M539" s="125"/>
      <c r="N539" s="125"/>
      <c r="O539" s="125"/>
      <c r="P539" s="125"/>
      <c r="Q539" s="125"/>
      <c r="R539" s="125"/>
      <c r="S539" s="125"/>
      <c r="T539" s="125"/>
      <c r="U539" s="125"/>
      <c r="V539" s="125"/>
      <c r="W539" s="125"/>
      <c r="X539" s="125"/>
      <c r="Y539" s="125"/>
      <c r="Z539" s="125"/>
      <c r="AA539" s="125"/>
      <c r="AB539" s="125"/>
      <c r="AC539" s="125"/>
      <c r="AD539" s="125"/>
      <c r="AE539" s="125"/>
      <c r="AF539" s="125"/>
      <c r="AG539" s="125"/>
      <c r="AH539" s="125"/>
      <c r="AI539" s="125"/>
    </row>
    <row r="540" ht="24.0" customHeight="1">
      <c r="A540" s="1"/>
      <c r="B540" s="1"/>
      <c r="C540" s="1"/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  <c r="AB540" s="125"/>
      <c r="AC540" s="125"/>
      <c r="AD540" s="125"/>
      <c r="AE540" s="125"/>
      <c r="AF540" s="125"/>
      <c r="AG540" s="125"/>
      <c r="AH540" s="125"/>
      <c r="AI540" s="125"/>
    </row>
    <row r="541" ht="24.0" customHeight="1">
      <c r="A541" s="1"/>
      <c r="B541" s="1"/>
      <c r="C541" s="1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</row>
    <row r="542" ht="24.0" customHeight="1">
      <c r="A542" s="1"/>
      <c r="B542" s="1"/>
      <c r="C542" s="1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</row>
    <row r="543" ht="24.0" customHeight="1">
      <c r="A543" s="1"/>
      <c r="B543" s="1"/>
      <c r="C543" s="1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</row>
    <row r="544" ht="24.0" customHeight="1">
      <c r="A544" s="1"/>
      <c r="B544" s="1"/>
      <c r="C544" s="1"/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  <c r="AB544" s="125"/>
      <c r="AC544" s="125"/>
      <c r="AD544" s="125"/>
      <c r="AE544" s="125"/>
      <c r="AF544" s="125"/>
      <c r="AG544" s="125"/>
      <c r="AH544" s="125"/>
      <c r="AI544" s="125"/>
    </row>
    <row r="545" ht="24.0" customHeight="1">
      <c r="A545" s="1"/>
      <c r="B545" s="1"/>
      <c r="C545" s="1"/>
      <c r="D545" s="125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  <c r="Z545" s="125"/>
      <c r="AA545" s="125"/>
      <c r="AB545" s="125"/>
      <c r="AC545" s="125"/>
      <c r="AD545" s="125"/>
      <c r="AE545" s="125"/>
      <c r="AF545" s="125"/>
      <c r="AG545" s="125"/>
      <c r="AH545" s="125"/>
      <c r="AI545" s="125"/>
    </row>
    <row r="546" ht="24.0" customHeight="1">
      <c r="A546" s="1"/>
      <c r="B546" s="1"/>
      <c r="C546" s="1"/>
      <c r="D546" s="125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  <c r="AB546" s="125"/>
      <c r="AC546" s="125"/>
      <c r="AD546" s="125"/>
      <c r="AE546" s="125"/>
      <c r="AF546" s="125"/>
      <c r="AG546" s="125"/>
      <c r="AH546" s="125"/>
      <c r="AI546" s="125"/>
    </row>
    <row r="547" ht="24.0" customHeight="1">
      <c r="A547" s="1"/>
      <c r="B547" s="1"/>
      <c r="C547" s="1"/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  <c r="Z547" s="125"/>
      <c r="AA547" s="125"/>
      <c r="AB547" s="125"/>
      <c r="AC547" s="125"/>
      <c r="AD547" s="125"/>
      <c r="AE547" s="125"/>
      <c r="AF547" s="125"/>
      <c r="AG547" s="125"/>
      <c r="AH547" s="125"/>
      <c r="AI547" s="125"/>
    </row>
    <row r="548" ht="24.0" customHeight="1">
      <c r="A548" s="1"/>
      <c r="B548" s="1"/>
      <c r="C548" s="1"/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  <c r="Z548" s="125"/>
      <c r="AA548" s="125"/>
      <c r="AB548" s="125"/>
      <c r="AC548" s="125"/>
      <c r="AD548" s="125"/>
      <c r="AE548" s="125"/>
      <c r="AF548" s="125"/>
      <c r="AG548" s="125"/>
      <c r="AH548" s="125"/>
      <c r="AI548" s="125"/>
    </row>
    <row r="549" ht="24.0" customHeight="1">
      <c r="A549" s="1"/>
      <c r="B549" s="1"/>
      <c r="C549" s="1"/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  <c r="Z549" s="125"/>
      <c r="AA549" s="125"/>
      <c r="AB549" s="125"/>
      <c r="AC549" s="125"/>
      <c r="AD549" s="125"/>
      <c r="AE549" s="125"/>
      <c r="AF549" s="125"/>
      <c r="AG549" s="125"/>
      <c r="AH549" s="125"/>
      <c r="AI549" s="125"/>
    </row>
    <row r="550" ht="24.0" customHeight="1">
      <c r="A550" s="1"/>
      <c r="B550" s="1"/>
      <c r="C550" s="1"/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  <c r="AB550" s="125"/>
      <c r="AC550" s="125"/>
      <c r="AD550" s="125"/>
      <c r="AE550" s="125"/>
      <c r="AF550" s="125"/>
      <c r="AG550" s="125"/>
      <c r="AH550" s="125"/>
      <c r="AI550" s="125"/>
    </row>
    <row r="551" ht="24.0" customHeight="1">
      <c r="A551" s="1"/>
      <c r="B551" s="1"/>
      <c r="C551" s="1"/>
      <c r="D551" s="125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  <c r="AB551" s="125"/>
      <c r="AC551" s="125"/>
      <c r="AD551" s="125"/>
      <c r="AE551" s="125"/>
      <c r="AF551" s="125"/>
      <c r="AG551" s="125"/>
      <c r="AH551" s="125"/>
      <c r="AI551" s="125"/>
    </row>
    <row r="552" ht="24.0" customHeight="1">
      <c r="A552" s="1"/>
      <c r="B552" s="1"/>
      <c r="C552" s="1"/>
      <c r="D552" s="125"/>
      <c r="E552" s="125"/>
      <c r="F552" s="125"/>
      <c r="G552" s="125"/>
      <c r="H552" s="125"/>
      <c r="I552" s="125"/>
      <c r="J552" s="125"/>
      <c r="K552" s="125"/>
      <c r="L552" s="125"/>
      <c r="M552" s="125"/>
      <c r="N552" s="125"/>
      <c r="O552" s="125"/>
      <c r="P552" s="125"/>
      <c r="Q552" s="125"/>
      <c r="R552" s="125"/>
      <c r="S552" s="125"/>
      <c r="T552" s="125"/>
      <c r="U552" s="125"/>
      <c r="V552" s="125"/>
      <c r="W552" s="125"/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</row>
    <row r="553" ht="24.0" customHeight="1">
      <c r="A553" s="1"/>
      <c r="B553" s="1"/>
      <c r="C553" s="1"/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</row>
    <row r="554" ht="24.0" customHeight="1">
      <c r="A554" s="1"/>
      <c r="B554" s="1"/>
      <c r="C554" s="1"/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</row>
    <row r="555" ht="24.0" customHeight="1">
      <c r="A555" s="1"/>
      <c r="B555" s="1"/>
      <c r="C555" s="1"/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</row>
    <row r="556" ht="24.0" customHeight="1">
      <c r="A556" s="1"/>
      <c r="B556" s="1"/>
      <c r="C556" s="1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</row>
    <row r="557" ht="24.0" customHeight="1">
      <c r="A557" s="1"/>
      <c r="B557" s="1"/>
      <c r="C557" s="1"/>
      <c r="D557" s="125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  <c r="AB557" s="125"/>
      <c r="AC557" s="125"/>
      <c r="AD557" s="125"/>
      <c r="AE557" s="125"/>
      <c r="AF557" s="125"/>
      <c r="AG557" s="125"/>
      <c r="AH557" s="125"/>
      <c r="AI557" s="125"/>
    </row>
    <row r="558" ht="24.0" customHeight="1">
      <c r="A558" s="1"/>
      <c r="B558" s="1"/>
      <c r="C558" s="1"/>
      <c r="D558" s="125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  <c r="AB558" s="125"/>
      <c r="AC558" s="125"/>
      <c r="AD558" s="125"/>
      <c r="AE558" s="125"/>
      <c r="AF558" s="125"/>
      <c r="AG558" s="125"/>
      <c r="AH558" s="125"/>
      <c r="AI558" s="125"/>
    </row>
    <row r="559" ht="24.0" customHeight="1">
      <c r="A559" s="1"/>
      <c r="B559" s="1"/>
      <c r="C559" s="1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  <c r="Z559" s="125"/>
      <c r="AA559" s="125"/>
      <c r="AB559" s="125"/>
      <c r="AC559" s="125"/>
      <c r="AD559" s="125"/>
      <c r="AE559" s="125"/>
      <c r="AF559" s="125"/>
      <c r="AG559" s="125"/>
      <c r="AH559" s="125"/>
      <c r="AI559" s="125"/>
    </row>
    <row r="560" ht="24.0" customHeight="1">
      <c r="A560" s="1"/>
      <c r="B560" s="1"/>
      <c r="C560" s="1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  <c r="AB560" s="125"/>
      <c r="AC560" s="125"/>
      <c r="AD560" s="125"/>
      <c r="AE560" s="125"/>
      <c r="AF560" s="125"/>
      <c r="AG560" s="125"/>
      <c r="AH560" s="125"/>
      <c r="AI560" s="125"/>
    </row>
    <row r="561" ht="24.0" customHeight="1">
      <c r="A561" s="1"/>
      <c r="B561" s="1"/>
      <c r="C561" s="1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</row>
    <row r="562" ht="24.0" customHeight="1">
      <c r="A562" s="1"/>
      <c r="B562" s="1"/>
      <c r="C562" s="1"/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</row>
    <row r="563" ht="24.0" customHeight="1">
      <c r="A563" s="1"/>
      <c r="B563" s="1"/>
      <c r="C563" s="1"/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  <c r="Z563" s="125"/>
      <c r="AA563" s="125"/>
      <c r="AB563" s="125"/>
      <c r="AC563" s="125"/>
      <c r="AD563" s="125"/>
      <c r="AE563" s="125"/>
      <c r="AF563" s="125"/>
      <c r="AG563" s="125"/>
      <c r="AH563" s="125"/>
      <c r="AI563" s="125"/>
    </row>
    <row r="564" ht="24.0" customHeight="1">
      <c r="A564" s="1"/>
      <c r="B564" s="1"/>
      <c r="C564" s="1"/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  <c r="Z564" s="125"/>
      <c r="AA564" s="125"/>
      <c r="AB564" s="125"/>
      <c r="AC564" s="125"/>
      <c r="AD564" s="125"/>
      <c r="AE564" s="125"/>
      <c r="AF564" s="125"/>
      <c r="AG564" s="125"/>
      <c r="AH564" s="125"/>
      <c r="AI564" s="125"/>
    </row>
    <row r="565" ht="24.0" customHeight="1">
      <c r="A565" s="1"/>
      <c r="B565" s="1"/>
      <c r="C565" s="1"/>
      <c r="D565" s="125"/>
      <c r="E565" s="125"/>
      <c r="F565" s="125"/>
      <c r="G565" s="125"/>
      <c r="H565" s="125"/>
      <c r="I565" s="125"/>
      <c r="J565" s="125"/>
      <c r="K565" s="125"/>
      <c r="L565" s="125"/>
      <c r="M565" s="125"/>
      <c r="N565" s="125"/>
      <c r="O565" s="125"/>
      <c r="P565" s="125"/>
      <c r="Q565" s="125"/>
      <c r="R565" s="125"/>
      <c r="S565" s="125"/>
      <c r="T565" s="125"/>
      <c r="U565" s="125"/>
      <c r="V565" s="125"/>
      <c r="W565" s="125"/>
      <c r="X565" s="125"/>
      <c r="Y565" s="125"/>
      <c r="Z565" s="125"/>
      <c r="AA565" s="125"/>
      <c r="AB565" s="125"/>
      <c r="AC565" s="125"/>
      <c r="AD565" s="125"/>
      <c r="AE565" s="125"/>
      <c r="AF565" s="125"/>
      <c r="AG565" s="125"/>
      <c r="AH565" s="125"/>
      <c r="AI565" s="125"/>
    </row>
    <row r="566" ht="24.0" customHeight="1">
      <c r="A566" s="1"/>
      <c r="B566" s="1"/>
      <c r="C566" s="1"/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  <c r="AB566" s="125"/>
      <c r="AC566" s="125"/>
      <c r="AD566" s="125"/>
      <c r="AE566" s="125"/>
      <c r="AF566" s="125"/>
      <c r="AG566" s="125"/>
      <c r="AH566" s="125"/>
      <c r="AI566" s="125"/>
    </row>
    <row r="567" ht="24.0" customHeight="1">
      <c r="A567" s="1"/>
      <c r="B567" s="1"/>
      <c r="C567" s="1"/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  <c r="AB567" s="125"/>
      <c r="AC567" s="125"/>
      <c r="AD567" s="125"/>
      <c r="AE567" s="125"/>
      <c r="AF567" s="125"/>
      <c r="AG567" s="125"/>
      <c r="AH567" s="125"/>
      <c r="AI567" s="125"/>
    </row>
    <row r="568" ht="24.0" customHeight="1">
      <c r="A568" s="1"/>
      <c r="B568" s="1"/>
      <c r="C568" s="1"/>
      <c r="D568" s="125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  <c r="AB568" s="125"/>
      <c r="AC568" s="125"/>
      <c r="AD568" s="125"/>
      <c r="AE568" s="125"/>
      <c r="AF568" s="125"/>
      <c r="AG568" s="125"/>
      <c r="AH568" s="125"/>
      <c r="AI568" s="125"/>
    </row>
    <row r="569" ht="24.0" customHeight="1">
      <c r="A569" s="1"/>
      <c r="B569" s="1"/>
      <c r="C569" s="1"/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  <c r="Z569" s="125"/>
      <c r="AA569" s="125"/>
      <c r="AB569" s="125"/>
      <c r="AC569" s="125"/>
      <c r="AD569" s="125"/>
      <c r="AE569" s="125"/>
      <c r="AF569" s="125"/>
      <c r="AG569" s="125"/>
      <c r="AH569" s="125"/>
      <c r="AI569" s="125"/>
    </row>
    <row r="570" ht="24.0" customHeight="1">
      <c r="A570" s="1"/>
      <c r="B570" s="1"/>
      <c r="C570" s="1"/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/>
      <c r="AA570" s="125"/>
      <c r="AB570" s="125"/>
      <c r="AC570" s="125"/>
      <c r="AD570" s="125"/>
      <c r="AE570" s="125"/>
      <c r="AF570" s="125"/>
      <c r="AG570" s="125"/>
      <c r="AH570" s="125"/>
      <c r="AI570" s="125"/>
    </row>
    <row r="571" ht="24.0" customHeight="1">
      <c r="A571" s="1"/>
      <c r="B571" s="1"/>
      <c r="C571" s="1"/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  <c r="AB571" s="125"/>
      <c r="AC571" s="125"/>
      <c r="AD571" s="125"/>
      <c r="AE571" s="125"/>
      <c r="AF571" s="125"/>
      <c r="AG571" s="125"/>
      <c r="AH571" s="125"/>
      <c r="AI571" s="125"/>
    </row>
    <row r="572" ht="24.0" customHeight="1">
      <c r="A572" s="1"/>
      <c r="B572" s="1"/>
      <c r="C572" s="1"/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  <c r="Z572" s="125"/>
      <c r="AA572" s="125"/>
      <c r="AB572" s="125"/>
      <c r="AC572" s="125"/>
      <c r="AD572" s="125"/>
      <c r="AE572" s="125"/>
      <c r="AF572" s="125"/>
      <c r="AG572" s="125"/>
      <c r="AH572" s="125"/>
      <c r="AI572" s="125"/>
    </row>
    <row r="573" ht="24.0" customHeight="1">
      <c r="A573" s="1"/>
      <c r="B573" s="1"/>
      <c r="C573" s="1"/>
      <c r="D573" s="125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  <c r="AB573" s="125"/>
      <c r="AC573" s="125"/>
      <c r="AD573" s="125"/>
      <c r="AE573" s="125"/>
      <c r="AF573" s="125"/>
      <c r="AG573" s="125"/>
      <c r="AH573" s="125"/>
      <c r="AI573" s="125"/>
    </row>
    <row r="574" ht="24.0" customHeight="1">
      <c r="A574" s="1"/>
      <c r="B574" s="1"/>
      <c r="C574" s="1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  <c r="AB574" s="125"/>
      <c r="AC574" s="125"/>
      <c r="AD574" s="125"/>
      <c r="AE574" s="125"/>
      <c r="AF574" s="125"/>
      <c r="AG574" s="125"/>
      <c r="AH574" s="125"/>
      <c r="AI574" s="125"/>
    </row>
    <row r="575" ht="24.0" customHeight="1">
      <c r="A575" s="1"/>
      <c r="B575" s="1"/>
      <c r="C575" s="1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  <c r="Z575" s="125"/>
      <c r="AA575" s="125"/>
      <c r="AB575" s="125"/>
      <c r="AC575" s="125"/>
      <c r="AD575" s="125"/>
      <c r="AE575" s="125"/>
      <c r="AF575" s="125"/>
      <c r="AG575" s="125"/>
      <c r="AH575" s="125"/>
      <c r="AI575" s="125"/>
    </row>
    <row r="576" ht="24.0" customHeight="1">
      <c r="A576" s="1"/>
      <c r="B576" s="1"/>
      <c r="C576" s="1"/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  <c r="Z576" s="125"/>
      <c r="AA576" s="125"/>
      <c r="AB576" s="125"/>
      <c r="AC576" s="125"/>
      <c r="AD576" s="125"/>
      <c r="AE576" s="125"/>
      <c r="AF576" s="125"/>
      <c r="AG576" s="125"/>
      <c r="AH576" s="125"/>
      <c r="AI576" s="125"/>
    </row>
    <row r="577" ht="24.0" customHeight="1">
      <c r="A577" s="1"/>
      <c r="B577" s="1"/>
      <c r="C577" s="1"/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  <c r="AB577" s="125"/>
      <c r="AC577" s="125"/>
      <c r="AD577" s="125"/>
      <c r="AE577" s="125"/>
      <c r="AF577" s="125"/>
      <c r="AG577" s="125"/>
      <c r="AH577" s="125"/>
      <c r="AI577" s="125"/>
    </row>
    <row r="578" ht="24.0" customHeight="1">
      <c r="A578" s="1"/>
      <c r="B578" s="1"/>
      <c r="C578" s="1"/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  <c r="X578" s="125"/>
      <c r="Y578" s="125"/>
      <c r="Z578" s="125"/>
      <c r="AA578" s="125"/>
      <c r="AB578" s="125"/>
      <c r="AC578" s="125"/>
      <c r="AD578" s="125"/>
      <c r="AE578" s="125"/>
      <c r="AF578" s="125"/>
      <c r="AG578" s="125"/>
      <c r="AH578" s="125"/>
      <c r="AI578" s="125"/>
    </row>
    <row r="579" ht="24.0" customHeight="1">
      <c r="A579" s="1"/>
      <c r="B579" s="1"/>
      <c r="C579" s="1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</row>
    <row r="580" ht="24.0" customHeight="1">
      <c r="A580" s="1"/>
      <c r="B580" s="1"/>
      <c r="C580" s="1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</row>
    <row r="581" ht="24.0" customHeight="1">
      <c r="A581" s="1"/>
      <c r="B581" s="1"/>
      <c r="C581" s="1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</row>
    <row r="582" ht="24.0" customHeight="1">
      <c r="A582" s="1"/>
      <c r="B582" s="1"/>
      <c r="C582" s="1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</row>
    <row r="583" ht="24.0" customHeight="1">
      <c r="A583" s="1"/>
      <c r="B583" s="1"/>
      <c r="C583" s="1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</row>
    <row r="584" ht="24.0" customHeight="1">
      <c r="A584" s="1"/>
      <c r="B584" s="1"/>
      <c r="C584" s="1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</row>
    <row r="585" ht="24.0" customHeight="1">
      <c r="A585" s="1"/>
      <c r="B585" s="1"/>
      <c r="C585" s="1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</row>
    <row r="586" ht="24.0" customHeight="1">
      <c r="A586" s="1"/>
      <c r="B586" s="1"/>
      <c r="C586" s="1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</row>
    <row r="587" ht="24.0" customHeight="1">
      <c r="A587" s="1"/>
      <c r="B587" s="1"/>
      <c r="C587" s="1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</row>
    <row r="588" ht="24.0" customHeight="1">
      <c r="A588" s="1"/>
      <c r="B588" s="1"/>
      <c r="C588" s="1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</row>
    <row r="589" ht="24.0" customHeight="1">
      <c r="A589" s="1"/>
      <c r="B589" s="1"/>
      <c r="C589" s="1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</row>
    <row r="590" ht="24.0" customHeight="1">
      <c r="A590" s="1"/>
      <c r="B590" s="1"/>
      <c r="C590" s="1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</row>
    <row r="591" ht="24.0" customHeight="1">
      <c r="A591" s="1"/>
      <c r="B591" s="1"/>
      <c r="C591" s="1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</row>
    <row r="592" ht="24.0" customHeight="1">
      <c r="A592" s="1"/>
      <c r="B592" s="1"/>
      <c r="C592" s="1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</row>
    <row r="593" ht="24.0" customHeight="1">
      <c r="A593" s="1"/>
      <c r="B593" s="1"/>
      <c r="C593" s="1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</row>
    <row r="594" ht="24.0" customHeight="1">
      <c r="A594" s="1"/>
      <c r="B594" s="1"/>
      <c r="C594" s="1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</row>
    <row r="595" ht="24.0" customHeight="1">
      <c r="A595" s="1"/>
      <c r="B595" s="1"/>
      <c r="C595" s="1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</row>
    <row r="596" ht="24.0" customHeight="1">
      <c r="A596" s="1"/>
      <c r="B596" s="1"/>
      <c r="C596" s="1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</row>
    <row r="597" ht="24.0" customHeight="1">
      <c r="A597" s="1"/>
      <c r="B597" s="1"/>
      <c r="C597" s="1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</row>
    <row r="598" ht="24.0" customHeight="1">
      <c r="A598" s="1"/>
      <c r="B598" s="1"/>
      <c r="C598" s="1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</row>
    <row r="599" ht="24.0" customHeight="1">
      <c r="A599" s="1"/>
      <c r="B599" s="1"/>
      <c r="C599" s="1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</row>
    <row r="600" ht="24.0" customHeight="1">
      <c r="A600" s="1"/>
      <c r="B600" s="1"/>
      <c r="C600" s="1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</row>
    <row r="601" ht="24.0" customHeight="1">
      <c r="A601" s="1"/>
      <c r="B601" s="1"/>
      <c r="C601" s="1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</row>
    <row r="602" ht="24.0" customHeight="1">
      <c r="A602" s="1"/>
      <c r="B602" s="1"/>
      <c r="C602" s="1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</row>
    <row r="603" ht="24.0" customHeight="1">
      <c r="A603" s="1"/>
      <c r="B603" s="1"/>
      <c r="C603" s="1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</row>
    <row r="604" ht="24.0" customHeight="1">
      <c r="A604" s="1"/>
      <c r="B604" s="1"/>
      <c r="C604" s="1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</row>
    <row r="605" ht="24.0" customHeight="1">
      <c r="A605" s="1"/>
      <c r="B605" s="1"/>
      <c r="C605" s="1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</row>
    <row r="606" ht="24.0" customHeight="1">
      <c r="A606" s="1"/>
      <c r="B606" s="1"/>
      <c r="C606" s="1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</row>
    <row r="607" ht="24.0" customHeight="1">
      <c r="A607" s="1"/>
      <c r="B607" s="1"/>
      <c r="C607" s="1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</row>
    <row r="608" ht="24.0" customHeight="1">
      <c r="A608" s="1"/>
      <c r="B608" s="1"/>
      <c r="C608" s="1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</row>
    <row r="609" ht="24.0" customHeight="1">
      <c r="A609" s="1"/>
      <c r="B609" s="1"/>
      <c r="C609" s="1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</row>
    <row r="610" ht="24.0" customHeight="1">
      <c r="A610" s="1"/>
      <c r="B610" s="1"/>
      <c r="C610" s="1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</row>
    <row r="611" ht="24.0" customHeight="1">
      <c r="A611" s="1"/>
      <c r="B611" s="1"/>
      <c r="C611" s="1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</row>
    <row r="612" ht="24.0" customHeight="1">
      <c r="A612" s="1"/>
      <c r="B612" s="1"/>
      <c r="C612" s="1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</row>
    <row r="613" ht="24.0" customHeight="1">
      <c r="A613" s="1"/>
      <c r="B613" s="1"/>
      <c r="C613" s="1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</row>
    <row r="614" ht="24.0" customHeight="1">
      <c r="A614" s="1"/>
      <c r="B614" s="1"/>
      <c r="C614" s="1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</row>
    <row r="615" ht="24.0" customHeight="1">
      <c r="A615" s="1"/>
      <c r="B615" s="1"/>
      <c r="C615" s="1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</row>
    <row r="616" ht="24.0" customHeight="1">
      <c r="A616" s="1"/>
      <c r="B616" s="1"/>
      <c r="C616" s="1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</row>
    <row r="617" ht="24.0" customHeight="1">
      <c r="A617" s="1"/>
      <c r="B617" s="1"/>
      <c r="C617" s="1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</row>
    <row r="618" ht="24.0" customHeight="1">
      <c r="A618" s="1"/>
      <c r="B618" s="1"/>
      <c r="C618" s="1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</row>
    <row r="619" ht="24.0" customHeight="1">
      <c r="A619" s="1"/>
      <c r="B619" s="1"/>
      <c r="C619" s="1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</row>
    <row r="620" ht="24.0" customHeight="1">
      <c r="A620" s="1"/>
      <c r="B620" s="1"/>
      <c r="C620" s="1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</row>
    <row r="621" ht="24.0" customHeight="1">
      <c r="A621" s="1"/>
      <c r="B621" s="1"/>
      <c r="C621" s="1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</row>
    <row r="622" ht="24.0" customHeight="1">
      <c r="A622" s="1"/>
      <c r="B622" s="1"/>
      <c r="C622" s="1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</row>
    <row r="623" ht="24.0" customHeight="1">
      <c r="A623" s="1"/>
      <c r="B623" s="1"/>
      <c r="C623" s="1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</row>
    <row r="624" ht="24.0" customHeight="1">
      <c r="A624" s="1"/>
      <c r="B624" s="1"/>
      <c r="C624" s="1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</row>
    <row r="625" ht="24.0" customHeight="1">
      <c r="A625" s="1"/>
      <c r="B625" s="1"/>
      <c r="C625" s="1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</row>
    <row r="626" ht="24.0" customHeight="1">
      <c r="A626" s="1"/>
      <c r="B626" s="1"/>
      <c r="C626" s="1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</row>
    <row r="627" ht="24.0" customHeight="1">
      <c r="A627" s="1"/>
      <c r="B627" s="1"/>
      <c r="C627" s="1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</row>
    <row r="628" ht="24.0" customHeight="1">
      <c r="A628" s="1"/>
      <c r="B628" s="1"/>
      <c r="C628" s="1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</row>
    <row r="629" ht="24.0" customHeight="1">
      <c r="A629" s="1"/>
      <c r="B629" s="1"/>
      <c r="C629" s="1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</row>
    <row r="630" ht="24.0" customHeight="1">
      <c r="A630" s="1"/>
      <c r="B630" s="1"/>
      <c r="C630" s="1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</row>
    <row r="631" ht="24.0" customHeight="1">
      <c r="A631" s="1"/>
      <c r="B631" s="1"/>
      <c r="C631" s="1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</row>
    <row r="632" ht="24.0" customHeight="1">
      <c r="A632" s="1"/>
      <c r="B632" s="1"/>
      <c r="C632" s="1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</row>
    <row r="633" ht="24.0" customHeight="1">
      <c r="A633" s="1"/>
      <c r="B633" s="1"/>
      <c r="C633" s="1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</row>
    <row r="634" ht="24.0" customHeight="1">
      <c r="A634" s="1"/>
      <c r="B634" s="1"/>
      <c r="C634" s="1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</row>
    <row r="635" ht="24.0" customHeight="1">
      <c r="A635" s="1"/>
      <c r="B635" s="1"/>
      <c r="C635" s="1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</row>
    <row r="636" ht="24.0" customHeight="1">
      <c r="A636" s="1"/>
      <c r="B636" s="1"/>
      <c r="C636" s="1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</row>
    <row r="637" ht="24.0" customHeight="1">
      <c r="A637" s="1"/>
      <c r="B637" s="1"/>
      <c r="C637" s="1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</row>
    <row r="638" ht="24.0" customHeight="1">
      <c r="A638" s="1"/>
      <c r="B638" s="1"/>
      <c r="C638" s="1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</row>
    <row r="639" ht="24.0" customHeight="1">
      <c r="A639" s="1"/>
      <c r="B639" s="1"/>
      <c r="C639" s="1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</row>
    <row r="640" ht="24.0" customHeight="1">
      <c r="A640" s="1"/>
      <c r="B640" s="1"/>
      <c r="C640" s="1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</row>
    <row r="641" ht="24.0" customHeight="1">
      <c r="A641" s="1"/>
      <c r="B641" s="1"/>
      <c r="C641" s="1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</row>
    <row r="642" ht="24.0" customHeight="1">
      <c r="A642" s="1"/>
      <c r="B642" s="1"/>
      <c r="C642" s="1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</row>
    <row r="643" ht="24.0" customHeight="1">
      <c r="A643" s="1"/>
      <c r="B643" s="1"/>
      <c r="C643" s="1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</row>
    <row r="644" ht="24.0" customHeight="1">
      <c r="A644" s="1"/>
      <c r="B644" s="1"/>
      <c r="C644" s="1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</row>
    <row r="645" ht="24.0" customHeight="1">
      <c r="A645" s="1"/>
      <c r="B645" s="1"/>
      <c r="C645" s="1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</row>
    <row r="646" ht="24.0" customHeight="1">
      <c r="A646" s="1"/>
      <c r="B646" s="1"/>
      <c r="C646" s="1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</row>
    <row r="647" ht="24.0" customHeight="1">
      <c r="A647" s="1"/>
      <c r="B647" s="1"/>
      <c r="C647" s="1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</row>
    <row r="648" ht="24.0" customHeight="1">
      <c r="A648" s="1"/>
      <c r="B648" s="1"/>
      <c r="C648" s="1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</row>
    <row r="649" ht="24.0" customHeight="1">
      <c r="A649" s="1"/>
      <c r="B649" s="1"/>
      <c r="C649" s="1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</row>
    <row r="650" ht="24.0" customHeight="1">
      <c r="A650" s="1"/>
      <c r="B650" s="1"/>
      <c r="C650" s="1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</row>
    <row r="651" ht="24.0" customHeight="1">
      <c r="A651" s="1"/>
      <c r="B651" s="1"/>
      <c r="C651" s="1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</row>
    <row r="652" ht="24.0" customHeight="1">
      <c r="A652" s="1"/>
      <c r="B652" s="1"/>
      <c r="C652" s="1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</row>
    <row r="653" ht="24.0" customHeight="1">
      <c r="A653" s="1"/>
      <c r="B653" s="1"/>
      <c r="C653" s="1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</row>
    <row r="654" ht="24.0" customHeight="1">
      <c r="A654" s="1"/>
      <c r="B654" s="1"/>
      <c r="C654" s="1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</row>
    <row r="655" ht="24.0" customHeight="1">
      <c r="A655" s="1"/>
      <c r="B655" s="1"/>
      <c r="C655" s="1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</row>
    <row r="656" ht="24.0" customHeight="1">
      <c r="A656" s="1"/>
      <c r="B656" s="1"/>
      <c r="C656" s="1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</row>
    <row r="657" ht="24.0" customHeight="1">
      <c r="A657" s="1"/>
      <c r="B657" s="1"/>
      <c r="C657" s="1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</row>
    <row r="658" ht="24.0" customHeight="1">
      <c r="A658" s="1"/>
      <c r="B658" s="1"/>
      <c r="C658" s="1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</row>
    <row r="659" ht="24.0" customHeight="1">
      <c r="A659" s="1"/>
      <c r="B659" s="1"/>
      <c r="C659" s="1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</row>
    <row r="660" ht="24.0" customHeight="1">
      <c r="A660" s="1"/>
      <c r="B660" s="1"/>
      <c r="C660" s="1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</row>
    <row r="661" ht="24.0" customHeight="1">
      <c r="A661" s="1"/>
      <c r="B661" s="1"/>
      <c r="C661" s="1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</row>
    <row r="662" ht="24.0" customHeight="1">
      <c r="A662" s="1"/>
      <c r="B662" s="1"/>
      <c r="C662" s="1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</row>
    <row r="663" ht="24.0" customHeight="1">
      <c r="A663" s="1"/>
      <c r="B663" s="1"/>
      <c r="C663" s="1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</row>
    <row r="664" ht="24.0" customHeight="1">
      <c r="A664" s="1"/>
      <c r="B664" s="1"/>
      <c r="C664" s="1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</row>
    <row r="665" ht="24.0" customHeight="1">
      <c r="A665" s="1"/>
      <c r="B665" s="1"/>
      <c r="C665" s="1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</row>
    <row r="666" ht="24.0" customHeight="1">
      <c r="A666" s="1"/>
      <c r="B666" s="1"/>
      <c r="C666" s="1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</row>
    <row r="667" ht="24.0" customHeight="1">
      <c r="A667" s="1"/>
      <c r="B667" s="1"/>
      <c r="C667" s="1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</row>
    <row r="668" ht="24.0" customHeight="1">
      <c r="A668" s="1"/>
      <c r="B668" s="1"/>
      <c r="C668" s="1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</row>
    <row r="669" ht="24.0" customHeight="1">
      <c r="A669" s="1"/>
      <c r="B669" s="1"/>
      <c r="C669" s="1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</row>
    <row r="670" ht="24.0" customHeight="1">
      <c r="A670" s="1"/>
      <c r="B670" s="1"/>
      <c r="C670" s="1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</row>
    <row r="671" ht="24.0" customHeight="1">
      <c r="A671" s="1"/>
      <c r="B671" s="1"/>
      <c r="C671" s="1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</row>
    <row r="672" ht="24.0" customHeight="1">
      <c r="A672" s="1"/>
      <c r="B672" s="1"/>
      <c r="C672" s="1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</row>
    <row r="673" ht="24.0" customHeight="1">
      <c r="A673" s="1"/>
      <c r="B673" s="1"/>
      <c r="C673" s="1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</row>
    <row r="674" ht="24.0" customHeight="1">
      <c r="A674" s="1"/>
      <c r="B674" s="1"/>
      <c r="C674" s="1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</row>
    <row r="675" ht="24.0" customHeight="1">
      <c r="A675" s="1"/>
      <c r="B675" s="1"/>
      <c r="C675" s="1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</row>
    <row r="676" ht="24.0" customHeight="1">
      <c r="A676" s="1"/>
      <c r="B676" s="1"/>
      <c r="C676" s="1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</row>
    <row r="677" ht="24.0" customHeight="1">
      <c r="A677" s="1"/>
      <c r="B677" s="1"/>
      <c r="C677" s="1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</row>
    <row r="678" ht="24.0" customHeight="1">
      <c r="A678" s="1"/>
      <c r="B678" s="1"/>
      <c r="C678" s="1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</row>
    <row r="679" ht="24.0" customHeight="1">
      <c r="A679" s="1"/>
      <c r="B679" s="1"/>
      <c r="C679" s="1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</row>
    <row r="680" ht="24.0" customHeight="1">
      <c r="A680" s="1"/>
      <c r="B680" s="1"/>
      <c r="C680" s="1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</row>
    <row r="681" ht="24.0" customHeight="1">
      <c r="A681" s="1"/>
      <c r="B681" s="1"/>
      <c r="C681" s="1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</row>
    <row r="682" ht="24.0" customHeight="1">
      <c r="A682" s="1"/>
      <c r="B682" s="1"/>
      <c r="C682" s="1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</row>
    <row r="683" ht="24.0" customHeight="1">
      <c r="A683" s="1"/>
      <c r="B683" s="1"/>
      <c r="C683" s="1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</row>
    <row r="684" ht="24.0" customHeight="1">
      <c r="A684" s="1"/>
      <c r="B684" s="1"/>
      <c r="C684" s="1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</row>
    <row r="685" ht="24.0" customHeight="1">
      <c r="A685" s="1"/>
      <c r="B685" s="1"/>
      <c r="C685" s="1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</row>
    <row r="686" ht="24.0" customHeight="1">
      <c r="A686" s="1"/>
      <c r="B686" s="1"/>
      <c r="C686" s="1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</row>
    <row r="687" ht="24.0" customHeight="1">
      <c r="A687" s="1"/>
      <c r="B687" s="1"/>
      <c r="C687" s="1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</row>
    <row r="688" ht="24.0" customHeight="1">
      <c r="A688" s="1"/>
      <c r="B688" s="1"/>
      <c r="C688" s="1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</row>
    <row r="689" ht="24.0" customHeight="1">
      <c r="A689" s="1"/>
      <c r="B689" s="1"/>
      <c r="C689" s="1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</row>
    <row r="690" ht="24.0" customHeight="1">
      <c r="A690" s="1"/>
      <c r="B690" s="1"/>
      <c r="C690" s="1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</row>
    <row r="691" ht="24.0" customHeight="1">
      <c r="A691" s="1"/>
      <c r="B691" s="1"/>
      <c r="C691" s="1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</row>
    <row r="692" ht="24.0" customHeight="1">
      <c r="A692" s="1"/>
      <c r="B692" s="1"/>
      <c r="C692" s="1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</row>
    <row r="693" ht="24.0" customHeight="1">
      <c r="A693" s="1"/>
      <c r="B693" s="1"/>
      <c r="C693" s="1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</row>
    <row r="694" ht="24.0" customHeight="1">
      <c r="A694" s="1"/>
      <c r="B694" s="1"/>
      <c r="C694" s="1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</row>
    <row r="695" ht="24.0" customHeight="1">
      <c r="A695" s="1"/>
      <c r="B695" s="1"/>
      <c r="C695" s="1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</row>
    <row r="696" ht="24.0" customHeight="1">
      <c r="A696" s="1"/>
      <c r="B696" s="1"/>
      <c r="C696" s="1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</row>
    <row r="697" ht="24.0" customHeight="1">
      <c r="A697" s="1"/>
      <c r="B697" s="1"/>
      <c r="C697" s="1"/>
      <c r="D697" s="125"/>
      <c r="E697" s="125"/>
      <c r="F697" s="125"/>
      <c r="G697" s="125"/>
      <c r="H697" s="125"/>
      <c r="I697" s="125"/>
      <c r="J697" s="125"/>
      <c r="K697" s="125"/>
      <c r="L697" s="125"/>
      <c r="M697" s="125"/>
      <c r="N697" s="125"/>
      <c r="O697" s="125"/>
      <c r="P697" s="125"/>
      <c r="Q697" s="125"/>
      <c r="R697" s="125"/>
      <c r="S697" s="125"/>
      <c r="T697" s="125"/>
      <c r="U697" s="125"/>
      <c r="V697" s="125"/>
      <c r="W697" s="125"/>
      <c r="X697" s="125"/>
      <c r="Y697" s="125"/>
      <c r="Z697" s="125"/>
      <c r="AA697" s="125"/>
      <c r="AB697" s="125"/>
      <c r="AC697" s="125"/>
      <c r="AD697" s="125"/>
      <c r="AE697" s="125"/>
      <c r="AF697" s="125"/>
      <c r="AG697" s="125"/>
      <c r="AH697" s="125"/>
      <c r="AI697" s="125"/>
    </row>
    <row r="698" ht="24.0" customHeight="1">
      <c r="A698" s="1"/>
      <c r="B698" s="1"/>
      <c r="C698" s="1"/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25"/>
      <c r="O698" s="125"/>
      <c r="P698" s="125"/>
      <c r="Q698" s="125"/>
      <c r="R698" s="125"/>
      <c r="S698" s="125"/>
      <c r="T698" s="125"/>
      <c r="U698" s="125"/>
      <c r="V698" s="125"/>
      <c r="W698" s="125"/>
      <c r="X698" s="125"/>
      <c r="Y698" s="125"/>
      <c r="Z698" s="125"/>
      <c r="AA698" s="125"/>
      <c r="AB698" s="125"/>
      <c r="AC698" s="125"/>
      <c r="AD698" s="125"/>
      <c r="AE698" s="125"/>
      <c r="AF698" s="125"/>
      <c r="AG698" s="125"/>
      <c r="AH698" s="125"/>
      <c r="AI698" s="125"/>
    </row>
    <row r="699" ht="24.0" customHeight="1">
      <c r="A699" s="1"/>
      <c r="B699" s="1"/>
      <c r="C699" s="1"/>
      <c r="D699" s="125"/>
      <c r="E699" s="125"/>
      <c r="F699" s="125"/>
      <c r="G699" s="125"/>
      <c r="H699" s="125"/>
      <c r="I699" s="125"/>
      <c r="J699" s="125"/>
      <c r="K699" s="125"/>
      <c r="L699" s="125"/>
      <c r="M699" s="125"/>
      <c r="N699" s="125"/>
      <c r="O699" s="125"/>
      <c r="P699" s="125"/>
      <c r="Q699" s="125"/>
      <c r="R699" s="125"/>
      <c r="S699" s="125"/>
      <c r="T699" s="125"/>
      <c r="U699" s="125"/>
      <c r="V699" s="125"/>
      <c r="W699" s="125"/>
      <c r="X699" s="125"/>
      <c r="Y699" s="125"/>
      <c r="Z699" s="125"/>
      <c r="AA699" s="125"/>
      <c r="AB699" s="125"/>
      <c r="AC699" s="125"/>
      <c r="AD699" s="125"/>
      <c r="AE699" s="125"/>
      <c r="AF699" s="125"/>
      <c r="AG699" s="125"/>
      <c r="AH699" s="125"/>
      <c r="AI699" s="125"/>
    </row>
    <row r="700" ht="24.0" customHeight="1">
      <c r="A700" s="1"/>
      <c r="B700" s="1"/>
      <c r="C700" s="1"/>
      <c r="D700" s="125"/>
      <c r="E700" s="125"/>
      <c r="F700" s="125"/>
      <c r="G700" s="125"/>
      <c r="H700" s="125"/>
      <c r="I700" s="125"/>
      <c r="J700" s="125"/>
      <c r="K700" s="125"/>
      <c r="L700" s="125"/>
      <c r="M700" s="125"/>
      <c r="N700" s="125"/>
      <c r="O700" s="125"/>
      <c r="P700" s="125"/>
      <c r="Q700" s="125"/>
      <c r="R700" s="125"/>
      <c r="S700" s="125"/>
      <c r="T700" s="125"/>
      <c r="U700" s="125"/>
      <c r="V700" s="125"/>
      <c r="W700" s="125"/>
      <c r="X700" s="125"/>
      <c r="Y700" s="125"/>
      <c r="Z700" s="125"/>
      <c r="AA700" s="125"/>
      <c r="AB700" s="125"/>
      <c r="AC700" s="125"/>
      <c r="AD700" s="125"/>
      <c r="AE700" s="125"/>
      <c r="AF700" s="125"/>
      <c r="AG700" s="125"/>
      <c r="AH700" s="125"/>
      <c r="AI700" s="125"/>
    </row>
    <row r="701" ht="24.0" customHeight="1">
      <c r="A701" s="1"/>
      <c r="B701" s="1"/>
      <c r="C701" s="1"/>
      <c r="D701" s="125"/>
      <c r="E701" s="125"/>
      <c r="F701" s="125"/>
      <c r="G701" s="125"/>
      <c r="H701" s="125"/>
      <c r="I701" s="125"/>
      <c r="J701" s="125"/>
      <c r="K701" s="125"/>
      <c r="L701" s="125"/>
      <c r="M701" s="125"/>
      <c r="N701" s="125"/>
      <c r="O701" s="125"/>
      <c r="P701" s="125"/>
      <c r="Q701" s="125"/>
      <c r="R701" s="125"/>
      <c r="S701" s="125"/>
      <c r="T701" s="125"/>
      <c r="U701" s="125"/>
      <c r="V701" s="125"/>
      <c r="W701" s="125"/>
      <c r="X701" s="125"/>
      <c r="Y701" s="125"/>
      <c r="Z701" s="125"/>
      <c r="AA701" s="125"/>
      <c r="AB701" s="125"/>
      <c r="AC701" s="125"/>
      <c r="AD701" s="125"/>
      <c r="AE701" s="125"/>
      <c r="AF701" s="125"/>
      <c r="AG701" s="125"/>
      <c r="AH701" s="125"/>
      <c r="AI701" s="125"/>
    </row>
    <row r="702" ht="24.0" customHeight="1">
      <c r="A702" s="1"/>
      <c r="B702" s="1"/>
      <c r="C702" s="1"/>
      <c r="D702" s="125"/>
      <c r="E702" s="125"/>
      <c r="F702" s="125"/>
      <c r="G702" s="125"/>
      <c r="H702" s="125"/>
      <c r="I702" s="125"/>
      <c r="J702" s="125"/>
      <c r="K702" s="125"/>
      <c r="L702" s="125"/>
      <c r="M702" s="125"/>
      <c r="N702" s="125"/>
      <c r="O702" s="125"/>
      <c r="P702" s="125"/>
      <c r="Q702" s="125"/>
      <c r="R702" s="125"/>
      <c r="S702" s="125"/>
      <c r="T702" s="125"/>
      <c r="U702" s="125"/>
      <c r="V702" s="125"/>
      <c r="W702" s="125"/>
      <c r="X702" s="125"/>
      <c r="Y702" s="125"/>
      <c r="Z702" s="125"/>
      <c r="AA702" s="125"/>
      <c r="AB702" s="125"/>
      <c r="AC702" s="125"/>
      <c r="AD702" s="125"/>
      <c r="AE702" s="125"/>
      <c r="AF702" s="125"/>
      <c r="AG702" s="125"/>
      <c r="AH702" s="125"/>
      <c r="AI702" s="125"/>
    </row>
    <row r="703" ht="24.0" customHeight="1">
      <c r="A703" s="1"/>
      <c r="B703" s="1"/>
      <c r="C703" s="1"/>
      <c r="D703" s="125"/>
      <c r="E703" s="125"/>
      <c r="F703" s="125"/>
      <c r="G703" s="125"/>
      <c r="H703" s="125"/>
      <c r="I703" s="125"/>
      <c r="J703" s="125"/>
      <c r="K703" s="125"/>
      <c r="L703" s="125"/>
      <c r="M703" s="125"/>
      <c r="N703" s="125"/>
      <c r="O703" s="125"/>
      <c r="P703" s="125"/>
      <c r="Q703" s="125"/>
      <c r="R703" s="125"/>
      <c r="S703" s="125"/>
      <c r="T703" s="125"/>
      <c r="U703" s="125"/>
      <c r="V703" s="125"/>
      <c r="W703" s="125"/>
      <c r="X703" s="125"/>
      <c r="Y703" s="125"/>
      <c r="Z703" s="125"/>
      <c r="AA703" s="125"/>
      <c r="AB703" s="125"/>
      <c r="AC703" s="125"/>
      <c r="AD703" s="125"/>
      <c r="AE703" s="125"/>
      <c r="AF703" s="125"/>
      <c r="AG703" s="125"/>
      <c r="AH703" s="125"/>
      <c r="AI703" s="125"/>
    </row>
    <row r="704" ht="24.0" customHeight="1">
      <c r="A704" s="1"/>
      <c r="B704" s="1"/>
      <c r="C704" s="1"/>
      <c r="D704" s="125"/>
      <c r="E704" s="125"/>
      <c r="F704" s="125"/>
      <c r="G704" s="125"/>
      <c r="H704" s="125"/>
      <c r="I704" s="125"/>
      <c r="J704" s="125"/>
      <c r="K704" s="125"/>
      <c r="L704" s="125"/>
      <c r="M704" s="125"/>
      <c r="N704" s="125"/>
      <c r="O704" s="125"/>
      <c r="P704" s="125"/>
      <c r="Q704" s="125"/>
      <c r="R704" s="125"/>
      <c r="S704" s="125"/>
      <c r="T704" s="125"/>
      <c r="U704" s="125"/>
      <c r="V704" s="125"/>
      <c r="W704" s="125"/>
      <c r="X704" s="125"/>
      <c r="Y704" s="125"/>
      <c r="Z704" s="125"/>
      <c r="AA704" s="125"/>
      <c r="AB704" s="125"/>
      <c r="AC704" s="125"/>
      <c r="AD704" s="125"/>
      <c r="AE704" s="125"/>
      <c r="AF704" s="125"/>
      <c r="AG704" s="125"/>
      <c r="AH704" s="125"/>
      <c r="AI704" s="125"/>
    </row>
    <row r="705" ht="24.0" customHeight="1">
      <c r="A705" s="1"/>
      <c r="B705" s="1"/>
      <c r="C705" s="1"/>
      <c r="D705" s="125"/>
      <c r="E705" s="125"/>
      <c r="F705" s="125"/>
      <c r="G705" s="125"/>
      <c r="H705" s="125"/>
      <c r="I705" s="125"/>
      <c r="J705" s="125"/>
      <c r="K705" s="125"/>
      <c r="L705" s="125"/>
      <c r="M705" s="125"/>
      <c r="N705" s="125"/>
      <c r="O705" s="125"/>
      <c r="P705" s="125"/>
      <c r="Q705" s="125"/>
      <c r="R705" s="125"/>
      <c r="S705" s="125"/>
      <c r="T705" s="125"/>
      <c r="U705" s="125"/>
      <c r="V705" s="125"/>
      <c r="W705" s="125"/>
      <c r="X705" s="125"/>
      <c r="Y705" s="125"/>
      <c r="Z705" s="125"/>
      <c r="AA705" s="125"/>
      <c r="AB705" s="125"/>
      <c r="AC705" s="125"/>
      <c r="AD705" s="125"/>
      <c r="AE705" s="125"/>
      <c r="AF705" s="125"/>
      <c r="AG705" s="125"/>
      <c r="AH705" s="125"/>
      <c r="AI705" s="125"/>
    </row>
    <row r="706" ht="24.0" customHeight="1">
      <c r="A706" s="1"/>
      <c r="B706" s="1"/>
      <c r="C706" s="1"/>
      <c r="D706" s="125"/>
      <c r="E706" s="125"/>
      <c r="F706" s="125"/>
      <c r="G706" s="125"/>
      <c r="H706" s="125"/>
      <c r="I706" s="125"/>
      <c r="J706" s="125"/>
      <c r="K706" s="125"/>
      <c r="L706" s="125"/>
      <c r="M706" s="125"/>
      <c r="N706" s="125"/>
      <c r="O706" s="125"/>
      <c r="P706" s="125"/>
      <c r="Q706" s="125"/>
      <c r="R706" s="125"/>
      <c r="S706" s="125"/>
      <c r="T706" s="125"/>
      <c r="U706" s="125"/>
      <c r="V706" s="125"/>
      <c r="W706" s="125"/>
      <c r="X706" s="125"/>
      <c r="Y706" s="125"/>
      <c r="Z706" s="125"/>
      <c r="AA706" s="125"/>
      <c r="AB706" s="125"/>
      <c r="AC706" s="125"/>
      <c r="AD706" s="125"/>
      <c r="AE706" s="125"/>
      <c r="AF706" s="125"/>
      <c r="AG706" s="125"/>
      <c r="AH706" s="125"/>
      <c r="AI706" s="125"/>
    </row>
    <row r="707" ht="24.0" customHeight="1">
      <c r="A707" s="1"/>
      <c r="B707" s="1"/>
      <c r="C707" s="1"/>
      <c r="D707" s="125"/>
      <c r="E707" s="125"/>
      <c r="F707" s="125"/>
      <c r="G707" s="125"/>
      <c r="H707" s="125"/>
      <c r="I707" s="125"/>
      <c r="J707" s="125"/>
      <c r="K707" s="125"/>
      <c r="L707" s="125"/>
      <c r="M707" s="125"/>
      <c r="N707" s="125"/>
      <c r="O707" s="125"/>
      <c r="P707" s="125"/>
      <c r="Q707" s="125"/>
      <c r="R707" s="125"/>
      <c r="S707" s="125"/>
      <c r="T707" s="125"/>
      <c r="U707" s="125"/>
      <c r="V707" s="125"/>
      <c r="W707" s="125"/>
      <c r="X707" s="125"/>
      <c r="Y707" s="125"/>
      <c r="Z707" s="125"/>
      <c r="AA707" s="125"/>
      <c r="AB707" s="125"/>
      <c r="AC707" s="125"/>
      <c r="AD707" s="125"/>
      <c r="AE707" s="125"/>
      <c r="AF707" s="125"/>
      <c r="AG707" s="125"/>
      <c r="AH707" s="125"/>
      <c r="AI707" s="125"/>
    </row>
    <row r="708" ht="24.0" customHeight="1">
      <c r="A708" s="1"/>
      <c r="B708" s="1"/>
      <c r="C708" s="1"/>
      <c r="D708" s="125"/>
      <c r="E708" s="125"/>
      <c r="F708" s="125"/>
      <c r="G708" s="125"/>
      <c r="H708" s="125"/>
      <c r="I708" s="125"/>
      <c r="J708" s="125"/>
      <c r="K708" s="125"/>
      <c r="L708" s="125"/>
      <c r="M708" s="125"/>
      <c r="N708" s="125"/>
      <c r="O708" s="125"/>
      <c r="P708" s="125"/>
      <c r="Q708" s="125"/>
      <c r="R708" s="125"/>
      <c r="S708" s="125"/>
      <c r="T708" s="125"/>
      <c r="U708" s="125"/>
      <c r="V708" s="125"/>
      <c r="W708" s="125"/>
      <c r="X708" s="125"/>
      <c r="Y708" s="125"/>
      <c r="Z708" s="125"/>
      <c r="AA708" s="125"/>
      <c r="AB708" s="125"/>
      <c r="AC708" s="125"/>
      <c r="AD708" s="125"/>
      <c r="AE708" s="125"/>
      <c r="AF708" s="125"/>
      <c r="AG708" s="125"/>
      <c r="AH708" s="125"/>
      <c r="AI708" s="125"/>
    </row>
    <row r="709" ht="24.0" customHeight="1">
      <c r="A709" s="1"/>
      <c r="B709" s="1"/>
      <c r="C709" s="1"/>
      <c r="D709" s="125"/>
      <c r="E709" s="125"/>
      <c r="F709" s="125"/>
      <c r="G709" s="125"/>
      <c r="H709" s="125"/>
      <c r="I709" s="125"/>
      <c r="J709" s="125"/>
      <c r="K709" s="125"/>
      <c r="L709" s="125"/>
      <c r="M709" s="125"/>
      <c r="N709" s="125"/>
      <c r="O709" s="125"/>
      <c r="P709" s="125"/>
      <c r="Q709" s="125"/>
      <c r="R709" s="125"/>
      <c r="S709" s="125"/>
      <c r="T709" s="125"/>
      <c r="U709" s="125"/>
      <c r="V709" s="125"/>
      <c r="W709" s="125"/>
      <c r="X709" s="125"/>
      <c r="Y709" s="125"/>
      <c r="Z709" s="125"/>
      <c r="AA709" s="125"/>
      <c r="AB709" s="125"/>
      <c r="AC709" s="125"/>
      <c r="AD709" s="125"/>
      <c r="AE709" s="125"/>
      <c r="AF709" s="125"/>
      <c r="AG709" s="125"/>
      <c r="AH709" s="125"/>
      <c r="AI709" s="125"/>
    </row>
    <row r="710" ht="24.0" customHeight="1">
      <c r="A710" s="1"/>
      <c r="B710" s="1"/>
      <c r="C710" s="1"/>
      <c r="D710" s="125"/>
      <c r="E710" s="125"/>
      <c r="F710" s="125"/>
      <c r="G710" s="125"/>
      <c r="H710" s="125"/>
      <c r="I710" s="125"/>
      <c r="J710" s="125"/>
      <c r="K710" s="125"/>
      <c r="L710" s="125"/>
      <c r="M710" s="125"/>
      <c r="N710" s="125"/>
      <c r="O710" s="125"/>
      <c r="P710" s="125"/>
      <c r="Q710" s="125"/>
      <c r="R710" s="125"/>
      <c r="S710" s="125"/>
      <c r="T710" s="125"/>
      <c r="U710" s="125"/>
      <c r="V710" s="125"/>
      <c r="W710" s="125"/>
      <c r="X710" s="125"/>
      <c r="Y710" s="125"/>
      <c r="Z710" s="125"/>
      <c r="AA710" s="125"/>
      <c r="AB710" s="125"/>
      <c r="AC710" s="125"/>
      <c r="AD710" s="125"/>
      <c r="AE710" s="125"/>
      <c r="AF710" s="125"/>
      <c r="AG710" s="125"/>
      <c r="AH710" s="125"/>
      <c r="AI710" s="125"/>
    </row>
    <row r="711" ht="24.0" customHeight="1">
      <c r="A711" s="1"/>
      <c r="B711" s="1"/>
      <c r="C711" s="1"/>
      <c r="D711" s="125"/>
      <c r="E711" s="125"/>
      <c r="F711" s="125"/>
      <c r="G711" s="125"/>
      <c r="H711" s="125"/>
      <c r="I711" s="125"/>
      <c r="J711" s="125"/>
      <c r="K711" s="125"/>
      <c r="L711" s="125"/>
      <c r="M711" s="125"/>
      <c r="N711" s="125"/>
      <c r="O711" s="125"/>
      <c r="P711" s="125"/>
      <c r="Q711" s="125"/>
      <c r="R711" s="125"/>
      <c r="S711" s="125"/>
      <c r="T711" s="125"/>
      <c r="U711" s="125"/>
      <c r="V711" s="125"/>
      <c r="W711" s="125"/>
      <c r="X711" s="125"/>
      <c r="Y711" s="125"/>
      <c r="Z711" s="125"/>
      <c r="AA711" s="125"/>
      <c r="AB711" s="125"/>
      <c r="AC711" s="125"/>
      <c r="AD711" s="125"/>
      <c r="AE711" s="125"/>
      <c r="AF711" s="125"/>
      <c r="AG711" s="125"/>
      <c r="AH711" s="125"/>
      <c r="AI711" s="125"/>
    </row>
    <row r="712" ht="24.0" customHeight="1">
      <c r="A712" s="1"/>
      <c r="B712" s="1"/>
      <c r="C712" s="1"/>
      <c r="D712" s="125"/>
      <c r="E712" s="125"/>
      <c r="F712" s="125"/>
      <c r="G712" s="125"/>
      <c r="H712" s="125"/>
      <c r="I712" s="125"/>
      <c r="J712" s="125"/>
      <c r="K712" s="125"/>
      <c r="L712" s="125"/>
      <c r="M712" s="125"/>
      <c r="N712" s="125"/>
      <c r="O712" s="125"/>
      <c r="P712" s="125"/>
      <c r="Q712" s="125"/>
      <c r="R712" s="125"/>
      <c r="S712" s="125"/>
      <c r="T712" s="125"/>
      <c r="U712" s="125"/>
      <c r="V712" s="125"/>
      <c r="W712" s="125"/>
      <c r="X712" s="125"/>
      <c r="Y712" s="125"/>
      <c r="Z712" s="125"/>
      <c r="AA712" s="125"/>
      <c r="AB712" s="125"/>
      <c r="AC712" s="125"/>
      <c r="AD712" s="125"/>
      <c r="AE712" s="125"/>
      <c r="AF712" s="125"/>
      <c r="AG712" s="125"/>
      <c r="AH712" s="125"/>
      <c r="AI712" s="125"/>
    </row>
    <row r="713" ht="24.0" customHeight="1">
      <c r="A713" s="1"/>
      <c r="B713" s="1"/>
      <c r="C713" s="1"/>
      <c r="D713" s="125"/>
      <c r="E713" s="125"/>
      <c r="F713" s="125"/>
      <c r="G713" s="125"/>
      <c r="H713" s="125"/>
      <c r="I713" s="125"/>
      <c r="J713" s="125"/>
      <c r="K713" s="125"/>
      <c r="L713" s="125"/>
      <c r="M713" s="125"/>
      <c r="N713" s="125"/>
      <c r="O713" s="125"/>
      <c r="P713" s="125"/>
      <c r="Q713" s="125"/>
      <c r="R713" s="125"/>
      <c r="S713" s="125"/>
      <c r="T713" s="125"/>
      <c r="U713" s="125"/>
      <c r="V713" s="125"/>
      <c r="W713" s="125"/>
      <c r="X713" s="125"/>
      <c r="Y713" s="125"/>
      <c r="Z713" s="125"/>
      <c r="AA713" s="125"/>
      <c r="AB713" s="125"/>
      <c r="AC713" s="125"/>
      <c r="AD713" s="125"/>
      <c r="AE713" s="125"/>
      <c r="AF713" s="125"/>
      <c r="AG713" s="125"/>
      <c r="AH713" s="125"/>
      <c r="AI713" s="125"/>
    </row>
    <row r="714" ht="24.0" customHeight="1">
      <c r="A714" s="1"/>
      <c r="B714" s="1"/>
      <c r="C714" s="1"/>
      <c r="D714" s="125"/>
      <c r="E714" s="125"/>
      <c r="F714" s="125"/>
      <c r="G714" s="125"/>
      <c r="H714" s="125"/>
      <c r="I714" s="125"/>
      <c r="J714" s="125"/>
      <c r="K714" s="125"/>
      <c r="L714" s="125"/>
      <c r="M714" s="125"/>
      <c r="N714" s="125"/>
      <c r="O714" s="125"/>
      <c r="P714" s="125"/>
      <c r="Q714" s="125"/>
      <c r="R714" s="125"/>
      <c r="S714" s="125"/>
      <c r="T714" s="125"/>
      <c r="U714" s="125"/>
      <c r="V714" s="125"/>
      <c r="W714" s="125"/>
      <c r="X714" s="125"/>
      <c r="Y714" s="125"/>
      <c r="Z714" s="125"/>
      <c r="AA714" s="125"/>
      <c r="AB714" s="125"/>
      <c r="AC714" s="125"/>
      <c r="AD714" s="125"/>
      <c r="AE714" s="125"/>
      <c r="AF714" s="125"/>
      <c r="AG714" s="125"/>
      <c r="AH714" s="125"/>
      <c r="AI714" s="125"/>
    </row>
    <row r="715" ht="24.0" customHeight="1">
      <c r="A715" s="1"/>
      <c r="B715" s="1"/>
      <c r="C715" s="1"/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25"/>
      <c r="O715" s="125"/>
      <c r="P715" s="125"/>
      <c r="Q715" s="125"/>
      <c r="R715" s="125"/>
      <c r="S715" s="125"/>
      <c r="T715" s="125"/>
      <c r="U715" s="125"/>
      <c r="V715" s="125"/>
      <c r="W715" s="125"/>
      <c r="X715" s="125"/>
      <c r="Y715" s="125"/>
      <c r="Z715" s="125"/>
      <c r="AA715" s="125"/>
      <c r="AB715" s="125"/>
      <c r="AC715" s="125"/>
      <c r="AD715" s="125"/>
      <c r="AE715" s="125"/>
      <c r="AF715" s="125"/>
      <c r="AG715" s="125"/>
      <c r="AH715" s="125"/>
      <c r="AI715" s="125"/>
    </row>
    <row r="716" ht="24.0" customHeight="1">
      <c r="A716" s="1"/>
      <c r="B716" s="1"/>
      <c r="C716" s="1"/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25"/>
      <c r="O716" s="125"/>
      <c r="P716" s="125"/>
      <c r="Q716" s="125"/>
      <c r="R716" s="125"/>
      <c r="S716" s="125"/>
      <c r="T716" s="125"/>
      <c r="U716" s="125"/>
      <c r="V716" s="125"/>
      <c r="W716" s="125"/>
      <c r="X716" s="125"/>
      <c r="Y716" s="125"/>
      <c r="Z716" s="125"/>
      <c r="AA716" s="125"/>
      <c r="AB716" s="125"/>
      <c r="AC716" s="125"/>
      <c r="AD716" s="125"/>
      <c r="AE716" s="125"/>
      <c r="AF716" s="125"/>
      <c r="AG716" s="125"/>
      <c r="AH716" s="125"/>
      <c r="AI716" s="125"/>
    </row>
    <row r="717" ht="24.0" customHeight="1">
      <c r="A717" s="1"/>
      <c r="B717" s="1"/>
      <c r="C717" s="1"/>
      <c r="D717" s="125"/>
      <c r="E717" s="125"/>
      <c r="F717" s="125"/>
      <c r="G717" s="125"/>
      <c r="H717" s="125"/>
      <c r="I717" s="125"/>
      <c r="J717" s="125"/>
      <c r="K717" s="125"/>
      <c r="L717" s="125"/>
      <c r="M717" s="125"/>
      <c r="N717" s="125"/>
      <c r="O717" s="125"/>
      <c r="P717" s="125"/>
      <c r="Q717" s="125"/>
      <c r="R717" s="125"/>
      <c r="S717" s="125"/>
      <c r="T717" s="125"/>
      <c r="U717" s="125"/>
      <c r="V717" s="125"/>
      <c r="W717" s="125"/>
      <c r="X717" s="125"/>
      <c r="Y717" s="125"/>
      <c r="Z717" s="125"/>
      <c r="AA717" s="125"/>
      <c r="AB717" s="125"/>
      <c r="AC717" s="125"/>
      <c r="AD717" s="125"/>
      <c r="AE717" s="125"/>
      <c r="AF717" s="125"/>
      <c r="AG717" s="125"/>
      <c r="AH717" s="125"/>
      <c r="AI717" s="125"/>
    </row>
    <row r="718" ht="24.0" customHeight="1">
      <c r="A718" s="1"/>
      <c r="B718" s="1"/>
      <c r="C718" s="1"/>
      <c r="D718" s="125"/>
      <c r="E718" s="125"/>
      <c r="F718" s="125"/>
      <c r="G718" s="125"/>
      <c r="H718" s="125"/>
      <c r="I718" s="125"/>
      <c r="J718" s="125"/>
      <c r="K718" s="125"/>
      <c r="L718" s="125"/>
      <c r="M718" s="125"/>
      <c r="N718" s="125"/>
      <c r="O718" s="125"/>
      <c r="P718" s="125"/>
      <c r="Q718" s="125"/>
      <c r="R718" s="125"/>
      <c r="S718" s="125"/>
      <c r="T718" s="125"/>
      <c r="U718" s="125"/>
      <c r="V718" s="125"/>
      <c r="W718" s="125"/>
      <c r="X718" s="125"/>
      <c r="Y718" s="125"/>
      <c r="Z718" s="125"/>
      <c r="AA718" s="125"/>
      <c r="AB718" s="125"/>
      <c r="AC718" s="125"/>
      <c r="AD718" s="125"/>
      <c r="AE718" s="125"/>
      <c r="AF718" s="125"/>
      <c r="AG718" s="125"/>
      <c r="AH718" s="125"/>
      <c r="AI718" s="125"/>
    </row>
    <row r="719" ht="24.0" customHeight="1">
      <c r="A719" s="1"/>
      <c r="B719" s="1"/>
      <c r="C719" s="1"/>
      <c r="D719" s="125"/>
      <c r="E719" s="125"/>
      <c r="F719" s="125"/>
      <c r="G719" s="125"/>
      <c r="H719" s="125"/>
      <c r="I719" s="125"/>
      <c r="J719" s="125"/>
      <c r="K719" s="125"/>
      <c r="L719" s="125"/>
      <c r="M719" s="125"/>
      <c r="N719" s="125"/>
      <c r="O719" s="125"/>
      <c r="P719" s="125"/>
      <c r="Q719" s="125"/>
      <c r="R719" s="125"/>
      <c r="S719" s="125"/>
      <c r="T719" s="125"/>
      <c r="U719" s="125"/>
      <c r="V719" s="125"/>
      <c r="W719" s="125"/>
      <c r="X719" s="125"/>
      <c r="Y719" s="125"/>
      <c r="Z719" s="125"/>
      <c r="AA719" s="125"/>
      <c r="AB719" s="125"/>
      <c r="AC719" s="125"/>
      <c r="AD719" s="125"/>
      <c r="AE719" s="125"/>
      <c r="AF719" s="125"/>
      <c r="AG719" s="125"/>
      <c r="AH719" s="125"/>
      <c r="AI719" s="125"/>
    </row>
    <row r="720" ht="24.0" customHeight="1">
      <c r="A720" s="1"/>
      <c r="B720" s="1"/>
      <c r="C720" s="1"/>
      <c r="D720" s="125"/>
      <c r="E720" s="125"/>
      <c r="F720" s="125"/>
      <c r="G720" s="125"/>
      <c r="H720" s="125"/>
      <c r="I720" s="125"/>
      <c r="J720" s="125"/>
      <c r="K720" s="125"/>
      <c r="L720" s="125"/>
      <c r="M720" s="125"/>
      <c r="N720" s="125"/>
      <c r="O720" s="125"/>
      <c r="P720" s="125"/>
      <c r="Q720" s="125"/>
      <c r="R720" s="125"/>
      <c r="S720" s="125"/>
      <c r="T720" s="125"/>
      <c r="U720" s="125"/>
      <c r="V720" s="125"/>
      <c r="W720" s="125"/>
      <c r="X720" s="125"/>
      <c r="Y720" s="125"/>
      <c r="Z720" s="125"/>
      <c r="AA720" s="125"/>
      <c r="AB720" s="125"/>
      <c r="AC720" s="125"/>
      <c r="AD720" s="125"/>
      <c r="AE720" s="125"/>
      <c r="AF720" s="125"/>
      <c r="AG720" s="125"/>
      <c r="AH720" s="125"/>
      <c r="AI720" s="125"/>
    </row>
    <row r="721" ht="24.0" customHeight="1">
      <c r="A721" s="1"/>
      <c r="B721" s="1"/>
      <c r="C721" s="1"/>
      <c r="D721" s="125"/>
      <c r="E721" s="125"/>
      <c r="F721" s="125"/>
      <c r="G721" s="125"/>
      <c r="H721" s="125"/>
      <c r="I721" s="125"/>
      <c r="J721" s="125"/>
      <c r="K721" s="125"/>
      <c r="L721" s="125"/>
      <c r="M721" s="125"/>
      <c r="N721" s="125"/>
      <c r="O721" s="125"/>
      <c r="P721" s="125"/>
      <c r="Q721" s="125"/>
      <c r="R721" s="125"/>
      <c r="S721" s="125"/>
      <c r="T721" s="125"/>
      <c r="U721" s="125"/>
      <c r="V721" s="125"/>
      <c r="W721" s="125"/>
      <c r="X721" s="125"/>
      <c r="Y721" s="125"/>
      <c r="Z721" s="125"/>
      <c r="AA721" s="125"/>
      <c r="AB721" s="125"/>
      <c r="AC721" s="125"/>
      <c r="AD721" s="125"/>
      <c r="AE721" s="125"/>
      <c r="AF721" s="125"/>
      <c r="AG721" s="125"/>
      <c r="AH721" s="125"/>
      <c r="AI721" s="125"/>
    </row>
    <row r="722" ht="24.0" customHeight="1">
      <c r="A722" s="1"/>
      <c r="B722" s="1"/>
      <c r="C722" s="1"/>
      <c r="D722" s="125"/>
      <c r="E722" s="125"/>
      <c r="F722" s="125"/>
      <c r="G722" s="125"/>
      <c r="H722" s="125"/>
      <c r="I722" s="125"/>
      <c r="J722" s="125"/>
      <c r="K722" s="125"/>
      <c r="L722" s="125"/>
      <c r="M722" s="125"/>
      <c r="N722" s="125"/>
      <c r="O722" s="125"/>
      <c r="P722" s="125"/>
      <c r="Q722" s="125"/>
      <c r="R722" s="125"/>
      <c r="S722" s="125"/>
      <c r="T722" s="125"/>
      <c r="U722" s="125"/>
      <c r="V722" s="125"/>
      <c r="W722" s="125"/>
      <c r="X722" s="125"/>
      <c r="Y722" s="125"/>
      <c r="Z722" s="125"/>
      <c r="AA722" s="125"/>
      <c r="AB722" s="125"/>
      <c r="AC722" s="125"/>
      <c r="AD722" s="125"/>
      <c r="AE722" s="125"/>
      <c r="AF722" s="125"/>
      <c r="AG722" s="125"/>
      <c r="AH722" s="125"/>
      <c r="AI722" s="125"/>
    </row>
    <row r="723" ht="24.0" customHeight="1">
      <c r="A723" s="1"/>
      <c r="B723" s="1"/>
      <c r="C723" s="1"/>
      <c r="D723" s="125"/>
      <c r="E723" s="125"/>
      <c r="F723" s="125"/>
      <c r="G723" s="125"/>
      <c r="H723" s="125"/>
      <c r="I723" s="125"/>
      <c r="J723" s="125"/>
      <c r="K723" s="125"/>
      <c r="L723" s="125"/>
      <c r="M723" s="125"/>
      <c r="N723" s="125"/>
      <c r="O723" s="125"/>
      <c r="P723" s="125"/>
      <c r="Q723" s="125"/>
      <c r="R723" s="125"/>
      <c r="S723" s="125"/>
      <c r="T723" s="125"/>
      <c r="U723" s="125"/>
      <c r="V723" s="125"/>
      <c r="W723" s="125"/>
      <c r="X723" s="125"/>
      <c r="Y723" s="125"/>
      <c r="Z723" s="125"/>
      <c r="AA723" s="125"/>
      <c r="AB723" s="125"/>
      <c r="AC723" s="125"/>
      <c r="AD723" s="125"/>
      <c r="AE723" s="125"/>
      <c r="AF723" s="125"/>
      <c r="AG723" s="125"/>
      <c r="AH723" s="125"/>
      <c r="AI723" s="125"/>
    </row>
    <row r="724" ht="24.0" customHeight="1">
      <c r="A724" s="1"/>
      <c r="B724" s="1"/>
      <c r="C724" s="1"/>
      <c r="D724" s="125"/>
      <c r="E724" s="125"/>
      <c r="F724" s="125"/>
      <c r="G724" s="125"/>
      <c r="H724" s="125"/>
      <c r="I724" s="125"/>
      <c r="J724" s="125"/>
      <c r="K724" s="125"/>
      <c r="L724" s="125"/>
      <c r="M724" s="125"/>
      <c r="N724" s="125"/>
      <c r="O724" s="125"/>
      <c r="P724" s="125"/>
      <c r="Q724" s="125"/>
      <c r="R724" s="125"/>
      <c r="S724" s="125"/>
      <c r="T724" s="125"/>
      <c r="U724" s="125"/>
      <c r="V724" s="125"/>
      <c r="W724" s="125"/>
      <c r="X724" s="125"/>
      <c r="Y724" s="125"/>
      <c r="Z724" s="125"/>
      <c r="AA724" s="125"/>
      <c r="AB724" s="125"/>
      <c r="AC724" s="125"/>
      <c r="AD724" s="125"/>
      <c r="AE724" s="125"/>
      <c r="AF724" s="125"/>
      <c r="AG724" s="125"/>
      <c r="AH724" s="125"/>
      <c r="AI724" s="125"/>
    </row>
    <row r="725" ht="24.0" customHeight="1">
      <c r="A725" s="1"/>
      <c r="B725" s="1"/>
      <c r="C725" s="1"/>
      <c r="D725" s="125"/>
      <c r="E725" s="125"/>
      <c r="F725" s="125"/>
      <c r="G725" s="125"/>
      <c r="H725" s="125"/>
      <c r="I725" s="125"/>
      <c r="J725" s="125"/>
      <c r="K725" s="125"/>
      <c r="L725" s="125"/>
      <c r="M725" s="125"/>
      <c r="N725" s="125"/>
      <c r="O725" s="125"/>
      <c r="P725" s="125"/>
      <c r="Q725" s="125"/>
      <c r="R725" s="125"/>
      <c r="S725" s="125"/>
      <c r="T725" s="125"/>
      <c r="U725" s="125"/>
      <c r="V725" s="125"/>
      <c r="W725" s="125"/>
      <c r="X725" s="125"/>
      <c r="Y725" s="125"/>
      <c r="Z725" s="125"/>
      <c r="AA725" s="125"/>
      <c r="AB725" s="125"/>
      <c r="AC725" s="125"/>
      <c r="AD725" s="125"/>
      <c r="AE725" s="125"/>
      <c r="AF725" s="125"/>
      <c r="AG725" s="125"/>
      <c r="AH725" s="125"/>
      <c r="AI725" s="125"/>
    </row>
    <row r="726" ht="24.0" customHeight="1">
      <c r="A726" s="1"/>
      <c r="B726" s="1"/>
      <c r="C726" s="1"/>
      <c r="D726" s="125"/>
      <c r="E726" s="125"/>
      <c r="F726" s="125"/>
      <c r="G726" s="125"/>
      <c r="H726" s="125"/>
      <c r="I726" s="125"/>
      <c r="J726" s="125"/>
      <c r="K726" s="125"/>
      <c r="L726" s="125"/>
      <c r="M726" s="125"/>
      <c r="N726" s="125"/>
      <c r="O726" s="125"/>
      <c r="P726" s="125"/>
      <c r="Q726" s="125"/>
      <c r="R726" s="125"/>
      <c r="S726" s="125"/>
      <c r="T726" s="125"/>
      <c r="U726" s="125"/>
      <c r="V726" s="125"/>
      <c r="W726" s="125"/>
      <c r="X726" s="125"/>
      <c r="Y726" s="125"/>
      <c r="Z726" s="125"/>
      <c r="AA726" s="125"/>
      <c r="AB726" s="125"/>
      <c r="AC726" s="125"/>
      <c r="AD726" s="125"/>
      <c r="AE726" s="125"/>
      <c r="AF726" s="125"/>
      <c r="AG726" s="125"/>
      <c r="AH726" s="125"/>
      <c r="AI726" s="125"/>
    </row>
    <row r="727" ht="24.0" customHeight="1">
      <c r="A727" s="1"/>
      <c r="B727" s="1"/>
      <c r="C727" s="1"/>
      <c r="D727" s="125"/>
      <c r="E727" s="125"/>
      <c r="F727" s="125"/>
      <c r="G727" s="125"/>
      <c r="H727" s="125"/>
      <c r="I727" s="125"/>
      <c r="J727" s="125"/>
      <c r="K727" s="125"/>
      <c r="L727" s="125"/>
      <c r="M727" s="125"/>
      <c r="N727" s="125"/>
      <c r="O727" s="125"/>
      <c r="P727" s="125"/>
      <c r="Q727" s="125"/>
      <c r="R727" s="125"/>
      <c r="S727" s="125"/>
      <c r="T727" s="125"/>
      <c r="U727" s="125"/>
      <c r="V727" s="125"/>
      <c r="W727" s="125"/>
      <c r="X727" s="125"/>
      <c r="Y727" s="125"/>
      <c r="Z727" s="125"/>
      <c r="AA727" s="125"/>
      <c r="AB727" s="125"/>
      <c r="AC727" s="125"/>
      <c r="AD727" s="125"/>
      <c r="AE727" s="125"/>
      <c r="AF727" s="125"/>
      <c r="AG727" s="125"/>
      <c r="AH727" s="125"/>
      <c r="AI727" s="125"/>
    </row>
    <row r="728" ht="24.0" customHeight="1">
      <c r="A728" s="1"/>
      <c r="B728" s="1"/>
      <c r="C728" s="1"/>
      <c r="D728" s="125"/>
      <c r="E728" s="125"/>
      <c r="F728" s="125"/>
      <c r="G728" s="125"/>
      <c r="H728" s="125"/>
      <c r="I728" s="125"/>
      <c r="J728" s="125"/>
      <c r="K728" s="125"/>
      <c r="L728" s="125"/>
      <c r="M728" s="125"/>
      <c r="N728" s="125"/>
      <c r="O728" s="125"/>
      <c r="P728" s="125"/>
      <c r="Q728" s="125"/>
      <c r="R728" s="125"/>
      <c r="S728" s="125"/>
      <c r="T728" s="125"/>
      <c r="U728" s="125"/>
      <c r="V728" s="125"/>
      <c r="W728" s="125"/>
      <c r="X728" s="125"/>
      <c r="Y728" s="125"/>
      <c r="Z728" s="125"/>
      <c r="AA728" s="125"/>
      <c r="AB728" s="125"/>
      <c r="AC728" s="125"/>
      <c r="AD728" s="125"/>
      <c r="AE728" s="125"/>
      <c r="AF728" s="125"/>
      <c r="AG728" s="125"/>
      <c r="AH728" s="125"/>
      <c r="AI728" s="125"/>
    </row>
    <row r="729" ht="24.0" customHeight="1">
      <c r="A729" s="1"/>
      <c r="B729" s="1"/>
      <c r="C729" s="1"/>
      <c r="D729" s="125"/>
      <c r="E729" s="125"/>
      <c r="F729" s="125"/>
      <c r="G729" s="125"/>
      <c r="H729" s="125"/>
      <c r="I729" s="125"/>
      <c r="J729" s="125"/>
      <c r="K729" s="125"/>
      <c r="L729" s="125"/>
      <c r="M729" s="125"/>
      <c r="N729" s="125"/>
      <c r="O729" s="125"/>
      <c r="P729" s="125"/>
      <c r="Q729" s="125"/>
      <c r="R729" s="125"/>
      <c r="S729" s="125"/>
      <c r="T729" s="125"/>
      <c r="U729" s="125"/>
      <c r="V729" s="125"/>
      <c r="W729" s="125"/>
      <c r="X729" s="125"/>
      <c r="Y729" s="125"/>
      <c r="Z729" s="125"/>
      <c r="AA729" s="125"/>
      <c r="AB729" s="125"/>
      <c r="AC729" s="125"/>
      <c r="AD729" s="125"/>
      <c r="AE729" s="125"/>
      <c r="AF729" s="125"/>
      <c r="AG729" s="125"/>
      <c r="AH729" s="125"/>
      <c r="AI729" s="125"/>
    </row>
    <row r="730" ht="24.0" customHeight="1">
      <c r="A730" s="1"/>
      <c r="B730" s="1"/>
      <c r="C730" s="1"/>
      <c r="D730" s="125"/>
      <c r="E730" s="125"/>
      <c r="F730" s="125"/>
      <c r="G730" s="125"/>
      <c r="H730" s="125"/>
      <c r="I730" s="125"/>
      <c r="J730" s="125"/>
      <c r="K730" s="125"/>
      <c r="L730" s="125"/>
      <c r="M730" s="125"/>
      <c r="N730" s="125"/>
      <c r="O730" s="125"/>
      <c r="P730" s="125"/>
      <c r="Q730" s="125"/>
      <c r="R730" s="125"/>
      <c r="S730" s="125"/>
      <c r="T730" s="125"/>
      <c r="U730" s="125"/>
      <c r="V730" s="125"/>
      <c r="W730" s="125"/>
      <c r="X730" s="125"/>
      <c r="Y730" s="125"/>
      <c r="Z730" s="125"/>
      <c r="AA730" s="125"/>
      <c r="AB730" s="125"/>
      <c r="AC730" s="125"/>
      <c r="AD730" s="125"/>
      <c r="AE730" s="125"/>
      <c r="AF730" s="125"/>
      <c r="AG730" s="125"/>
      <c r="AH730" s="125"/>
      <c r="AI730" s="125"/>
    </row>
    <row r="731" ht="24.0" customHeight="1">
      <c r="A731" s="1"/>
      <c r="B731" s="1"/>
      <c r="C731" s="1"/>
      <c r="D731" s="125"/>
      <c r="E731" s="125"/>
      <c r="F731" s="125"/>
      <c r="G731" s="125"/>
      <c r="H731" s="125"/>
      <c r="I731" s="125"/>
      <c r="J731" s="125"/>
      <c r="K731" s="125"/>
      <c r="L731" s="125"/>
      <c r="M731" s="125"/>
      <c r="N731" s="125"/>
      <c r="O731" s="125"/>
      <c r="P731" s="125"/>
      <c r="Q731" s="125"/>
      <c r="R731" s="125"/>
      <c r="S731" s="125"/>
      <c r="T731" s="125"/>
      <c r="U731" s="125"/>
      <c r="V731" s="125"/>
      <c r="W731" s="125"/>
      <c r="X731" s="125"/>
      <c r="Y731" s="125"/>
      <c r="Z731" s="125"/>
      <c r="AA731" s="125"/>
      <c r="AB731" s="125"/>
      <c r="AC731" s="125"/>
      <c r="AD731" s="125"/>
      <c r="AE731" s="125"/>
      <c r="AF731" s="125"/>
      <c r="AG731" s="125"/>
      <c r="AH731" s="125"/>
      <c r="AI731" s="125"/>
    </row>
    <row r="732" ht="24.0" customHeight="1">
      <c r="A732" s="1"/>
      <c r="B732" s="1"/>
      <c r="C732" s="1"/>
      <c r="D732" s="125"/>
      <c r="E732" s="125"/>
      <c r="F732" s="125"/>
      <c r="G732" s="125"/>
      <c r="H732" s="125"/>
      <c r="I732" s="125"/>
      <c r="J732" s="125"/>
      <c r="K732" s="125"/>
      <c r="L732" s="125"/>
      <c r="M732" s="125"/>
      <c r="N732" s="125"/>
      <c r="O732" s="125"/>
      <c r="P732" s="125"/>
      <c r="Q732" s="125"/>
      <c r="R732" s="125"/>
      <c r="S732" s="125"/>
      <c r="T732" s="125"/>
      <c r="U732" s="125"/>
      <c r="V732" s="125"/>
      <c r="W732" s="125"/>
      <c r="X732" s="125"/>
      <c r="Y732" s="125"/>
      <c r="Z732" s="125"/>
      <c r="AA732" s="125"/>
      <c r="AB732" s="125"/>
      <c r="AC732" s="125"/>
      <c r="AD732" s="125"/>
      <c r="AE732" s="125"/>
      <c r="AF732" s="125"/>
      <c r="AG732" s="125"/>
      <c r="AH732" s="125"/>
      <c r="AI732" s="125"/>
    </row>
    <row r="733" ht="24.0" customHeight="1">
      <c r="A733" s="1"/>
      <c r="B733" s="1"/>
      <c r="C733" s="1"/>
      <c r="D733" s="125"/>
      <c r="E733" s="125"/>
      <c r="F733" s="125"/>
      <c r="G733" s="125"/>
      <c r="H733" s="125"/>
      <c r="I733" s="125"/>
      <c r="J733" s="125"/>
      <c r="K733" s="125"/>
      <c r="L733" s="125"/>
      <c r="M733" s="125"/>
      <c r="N733" s="125"/>
      <c r="O733" s="125"/>
      <c r="P733" s="125"/>
      <c r="Q733" s="125"/>
      <c r="R733" s="125"/>
      <c r="S733" s="125"/>
      <c r="T733" s="125"/>
      <c r="U733" s="125"/>
      <c r="V733" s="125"/>
      <c r="W733" s="125"/>
      <c r="X733" s="125"/>
      <c r="Y733" s="125"/>
      <c r="Z733" s="125"/>
      <c r="AA733" s="125"/>
      <c r="AB733" s="125"/>
      <c r="AC733" s="125"/>
      <c r="AD733" s="125"/>
      <c r="AE733" s="125"/>
      <c r="AF733" s="125"/>
      <c r="AG733" s="125"/>
      <c r="AH733" s="125"/>
      <c r="AI733" s="125"/>
    </row>
    <row r="734" ht="24.0" customHeight="1">
      <c r="A734" s="1"/>
      <c r="B734" s="1"/>
      <c r="C734" s="1"/>
      <c r="D734" s="125"/>
      <c r="E734" s="125"/>
      <c r="F734" s="125"/>
      <c r="G734" s="125"/>
      <c r="H734" s="125"/>
      <c r="I734" s="125"/>
      <c r="J734" s="125"/>
      <c r="K734" s="125"/>
      <c r="L734" s="125"/>
      <c r="M734" s="125"/>
      <c r="N734" s="125"/>
      <c r="O734" s="125"/>
      <c r="P734" s="125"/>
      <c r="Q734" s="125"/>
      <c r="R734" s="125"/>
      <c r="S734" s="125"/>
      <c r="T734" s="125"/>
      <c r="U734" s="125"/>
      <c r="V734" s="125"/>
      <c r="W734" s="125"/>
      <c r="X734" s="125"/>
      <c r="Y734" s="125"/>
      <c r="Z734" s="125"/>
      <c r="AA734" s="125"/>
      <c r="AB734" s="125"/>
      <c r="AC734" s="125"/>
      <c r="AD734" s="125"/>
      <c r="AE734" s="125"/>
      <c r="AF734" s="125"/>
      <c r="AG734" s="125"/>
      <c r="AH734" s="125"/>
      <c r="AI734" s="125"/>
    </row>
    <row r="735" ht="24.0" customHeight="1">
      <c r="A735" s="1"/>
      <c r="B735" s="1"/>
      <c r="C735" s="1"/>
      <c r="D735" s="125"/>
      <c r="E735" s="125"/>
      <c r="F735" s="125"/>
      <c r="G735" s="125"/>
      <c r="H735" s="125"/>
      <c r="I735" s="125"/>
      <c r="J735" s="125"/>
      <c r="K735" s="125"/>
      <c r="L735" s="125"/>
      <c r="M735" s="125"/>
      <c r="N735" s="125"/>
      <c r="O735" s="125"/>
      <c r="P735" s="125"/>
      <c r="Q735" s="125"/>
      <c r="R735" s="125"/>
      <c r="S735" s="125"/>
      <c r="T735" s="125"/>
      <c r="U735" s="125"/>
      <c r="V735" s="125"/>
      <c r="W735" s="125"/>
      <c r="X735" s="125"/>
      <c r="Y735" s="125"/>
      <c r="Z735" s="125"/>
      <c r="AA735" s="125"/>
      <c r="AB735" s="125"/>
      <c r="AC735" s="125"/>
      <c r="AD735" s="125"/>
      <c r="AE735" s="125"/>
      <c r="AF735" s="125"/>
      <c r="AG735" s="125"/>
      <c r="AH735" s="125"/>
      <c r="AI735" s="125"/>
    </row>
    <row r="736" ht="24.0" customHeight="1">
      <c r="A736" s="1"/>
      <c r="B736" s="1"/>
      <c r="C736" s="1"/>
      <c r="D736" s="125"/>
      <c r="E736" s="125"/>
      <c r="F736" s="125"/>
      <c r="G736" s="125"/>
      <c r="H736" s="125"/>
      <c r="I736" s="125"/>
      <c r="J736" s="125"/>
      <c r="K736" s="125"/>
      <c r="L736" s="125"/>
      <c r="M736" s="125"/>
      <c r="N736" s="125"/>
      <c r="O736" s="125"/>
      <c r="P736" s="125"/>
      <c r="Q736" s="125"/>
      <c r="R736" s="125"/>
      <c r="S736" s="125"/>
      <c r="T736" s="125"/>
      <c r="U736" s="125"/>
      <c r="V736" s="125"/>
      <c r="W736" s="125"/>
      <c r="X736" s="125"/>
      <c r="Y736" s="125"/>
      <c r="Z736" s="125"/>
      <c r="AA736" s="125"/>
      <c r="AB736" s="125"/>
      <c r="AC736" s="125"/>
      <c r="AD736" s="125"/>
      <c r="AE736" s="125"/>
      <c r="AF736" s="125"/>
      <c r="AG736" s="125"/>
      <c r="AH736" s="125"/>
      <c r="AI736" s="125"/>
    </row>
    <row r="737" ht="24.0" customHeight="1">
      <c r="A737" s="1"/>
      <c r="B737" s="1"/>
      <c r="C737" s="1"/>
      <c r="D737" s="125"/>
      <c r="E737" s="125"/>
      <c r="F737" s="125"/>
      <c r="G737" s="125"/>
      <c r="H737" s="125"/>
      <c r="I737" s="125"/>
      <c r="J737" s="125"/>
      <c r="K737" s="125"/>
      <c r="L737" s="125"/>
      <c r="M737" s="125"/>
      <c r="N737" s="125"/>
      <c r="O737" s="125"/>
      <c r="P737" s="125"/>
      <c r="Q737" s="125"/>
      <c r="R737" s="125"/>
      <c r="S737" s="125"/>
      <c r="T737" s="125"/>
      <c r="U737" s="125"/>
      <c r="V737" s="125"/>
      <c r="W737" s="125"/>
      <c r="X737" s="125"/>
      <c r="Y737" s="125"/>
      <c r="Z737" s="125"/>
      <c r="AA737" s="125"/>
      <c r="AB737" s="125"/>
      <c r="AC737" s="125"/>
      <c r="AD737" s="125"/>
      <c r="AE737" s="125"/>
      <c r="AF737" s="125"/>
      <c r="AG737" s="125"/>
      <c r="AH737" s="125"/>
      <c r="AI737" s="125"/>
    </row>
    <row r="738" ht="24.0" customHeight="1">
      <c r="A738" s="1"/>
      <c r="B738" s="1"/>
      <c r="C738" s="1"/>
      <c r="D738" s="125"/>
      <c r="E738" s="125"/>
      <c r="F738" s="125"/>
      <c r="G738" s="125"/>
      <c r="H738" s="125"/>
      <c r="I738" s="125"/>
      <c r="J738" s="125"/>
      <c r="K738" s="125"/>
      <c r="L738" s="125"/>
      <c r="M738" s="125"/>
      <c r="N738" s="125"/>
      <c r="O738" s="125"/>
      <c r="P738" s="125"/>
      <c r="Q738" s="125"/>
      <c r="R738" s="125"/>
      <c r="S738" s="125"/>
      <c r="T738" s="125"/>
      <c r="U738" s="125"/>
      <c r="V738" s="125"/>
      <c r="W738" s="125"/>
      <c r="X738" s="125"/>
      <c r="Y738" s="125"/>
      <c r="Z738" s="125"/>
      <c r="AA738" s="125"/>
      <c r="AB738" s="125"/>
      <c r="AC738" s="125"/>
      <c r="AD738" s="125"/>
      <c r="AE738" s="125"/>
      <c r="AF738" s="125"/>
      <c r="AG738" s="125"/>
      <c r="AH738" s="125"/>
      <c r="AI738" s="125"/>
    </row>
    <row r="739" ht="24.0" customHeight="1">
      <c r="A739" s="1"/>
      <c r="B739" s="1"/>
      <c r="C739" s="1"/>
      <c r="D739" s="125"/>
      <c r="E739" s="125"/>
      <c r="F739" s="125"/>
      <c r="G739" s="125"/>
      <c r="H739" s="125"/>
      <c r="I739" s="125"/>
      <c r="J739" s="125"/>
      <c r="K739" s="125"/>
      <c r="L739" s="125"/>
      <c r="M739" s="125"/>
      <c r="N739" s="125"/>
      <c r="O739" s="125"/>
      <c r="P739" s="125"/>
      <c r="Q739" s="125"/>
      <c r="R739" s="125"/>
      <c r="S739" s="125"/>
      <c r="T739" s="125"/>
      <c r="U739" s="125"/>
      <c r="V739" s="125"/>
      <c r="W739" s="125"/>
      <c r="X739" s="125"/>
      <c r="Y739" s="125"/>
      <c r="Z739" s="125"/>
      <c r="AA739" s="125"/>
      <c r="AB739" s="125"/>
      <c r="AC739" s="125"/>
      <c r="AD739" s="125"/>
      <c r="AE739" s="125"/>
      <c r="AF739" s="125"/>
      <c r="AG739" s="125"/>
      <c r="AH739" s="125"/>
      <c r="AI739" s="125"/>
    </row>
    <row r="740" ht="24.0" customHeight="1">
      <c r="A740" s="1"/>
      <c r="B740" s="1"/>
      <c r="C740" s="1"/>
      <c r="D740" s="125"/>
      <c r="E740" s="125"/>
      <c r="F740" s="125"/>
      <c r="G740" s="125"/>
      <c r="H740" s="125"/>
      <c r="I740" s="125"/>
      <c r="J740" s="125"/>
      <c r="K740" s="125"/>
      <c r="L740" s="125"/>
      <c r="M740" s="125"/>
      <c r="N740" s="125"/>
      <c r="O740" s="125"/>
      <c r="P740" s="125"/>
      <c r="Q740" s="125"/>
      <c r="R740" s="125"/>
      <c r="S740" s="125"/>
      <c r="T740" s="125"/>
      <c r="U740" s="125"/>
      <c r="V740" s="125"/>
      <c r="W740" s="125"/>
      <c r="X740" s="125"/>
      <c r="Y740" s="125"/>
      <c r="Z740" s="125"/>
      <c r="AA740" s="125"/>
      <c r="AB740" s="125"/>
      <c r="AC740" s="125"/>
      <c r="AD740" s="125"/>
      <c r="AE740" s="125"/>
      <c r="AF740" s="125"/>
      <c r="AG740" s="125"/>
      <c r="AH740" s="125"/>
      <c r="AI740" s="125"/>
    </row>
    <row r="741" ht="24.0" customHeight="1">
      <c r="A741" s="1"/>
      <c r="B741" s="1"/>
      <c r="C741" s="1"/>
      <c r="D741" s="125"/>
      <c r="E741" s="125"/>
      <c r="F741" s="125"/>
      <c r="G741" s="125"/>
      <c r="H741" s="125"/>
      <c r="I741" s="125"/>
      <c r="J741" s="125"/>
      <c r="K741" s="125"/>
      <c r="L741" s="125"/>
      <c r="M741" s="125"/>
      <c r="N741" s="125"/>
      <c r="O741" s="125"/>
      <c r="P741" s="125"/>
      <c r="Q741" s="125"/>
      <c r="R741" s="125"/>
      <c r="S741" s="125"/>
      <c r="T741" s="125"/>
      <c r="U741" s="125"/>
      <c r="V741" s="125"/>
      <c r="W741" s="125"/>
      <c r="X741" s="125"/>
      <c r="Y741" s="125"/>
      <c r="Z741" s="125"/>
      <c r="AA741" s="125"/>
      <c r="AB741" s="125"/>
      <c r="AC741" s="125"/>
      <c r="AD741" s="125"/>
      <c r="AE741" s="125"/>
      <c r="AF741" s="125"/>
      <c r="AG741" s="125"/>
      <c r="AH741" s="125"/>
      <c r="AI741" s="125"/>
    </row>
    <row r="742" ht="24.0" customHeight="1">
      <c r="A742" s="1"/>
      <c r="B742" s="1"/>
      <c r="C742" s="1"/>
      <c r="D742" s="125"/>
      <c r="E742" s="125"/>
      <c r="F742" s="125"/>
      <c r="G742" s="125"/>
      <c r="H742" s="125"/>
      <c r="I742" s="125"/>
      <c r="J742" s="125"/>
      <c r="K742" s="125"/>
      <c r="L742" s="125"/>
      <c r="M742" s="125"/>
      <c r="N742" s="125"/>
      <c r="O742" s="125"/>
      <c r="P742" s="125"/>
      <c r="Q742" s="125"/>
      <c r="R742" s="125"/>
      <c r="S742" s="125"/>
      <c r="T742" s="125"/>
      <c r="U742" s="125"/>
      <c r="V742" s="125"/>
      <c r="W742" s="125"/>
      <c r="X742" s="125"/>
      <c r="Y742" s="125"/>
      <c r="Z742" s="125"/>
      <c r="AA742" s="125"/>
      <c r="AB742" s="125"/>
      <c r="AC742" s="125"/>
      <c r="AD742" s="125"/>
      <c r="AE742" s="125"/>
      <c r="AF742" s="125"/>
      <c r="AG742" s="125"/>
      <c r="AH742" s="125"/>
      <c r="AI742" s="125"/>
    </row>
    <row r="743" ht="24.0" customHeight="1">
      <c r="A743" s="1"/>
      <c r="B743" s="1"/>
      <c r="C743" s="1"/>
      <c r="D743" s="125"/>
      <c r="E743" s="125"/>
      <c r="F743" s="125"/>
      <c r="G743" s="125"/>
      <c r="H743" s="125"/>
      <c r="I743" s="125"/>
      <c r="J743" s="125"/>
      <c r="K743" s="125"/>
      <c r="L743" s="125"/>
      <c r="M743" s="125"/>
      <c r="N743" s="125"/>
      <c r="O743" s="125"/>
      <c r="P743" s="125"/>
      <c r="Q743" s="125"/>
      <c r="R743" s="125"/>
      <c r="S743" s="125"/>
      <c r="T743" s="125"/>
      <c r="U743" s="125"/>
      <c r="V743" s="125"/>
      <c r="W743" s="125"/>
      <c r="X743" s="125"/>
      <c r="Y743" s="125"/>
      <c r="Z743" s="125"/>
      <c r="AA743" s="125"/>
      <c r="AB743" s="125"/>
      <c r="AC743" s="125"/>
      <c r="AD743" s="125"/>
      <c r="AE743" s="125"/>
      <c r="AF743" s="125"/>
      <c r="AG743" s="125"/>
      <c r="AH743" s="125"/>
      <c r="AI743" s="125"/>
    </row>
    <row r="744" ht="24.0" customHeight="1">
      <c r="A744" s="1"/>
      <c r="B744" s="1"/>
      <c r="C744" s="1"/>
      <c r="D744" s="125"/>
      <c r="E744" s="125"/>
      <c r="F744" s="125"/>
      <c r="G744" s="125"/>
      <c r="H744" s="125"/>
      <c r="I744" s="125"/>
      <c r="J744" s="125"/>
      <c r="K744" s="125"/>
      <c r="L744" s="125"/>
      <c r="M744" s="125"/>
      <c r="N744" s="125"/>
      <c r="O744" s="125"/>
      <c r="P744" s="125"/>
      <c r="Q744" s="125"/>
      <c r="R744" s="125"/>
      <c r="S744" s="125"/>
      <c r="T744" s="125"/>
      <c r="U744" s="125"/>
      <c r="V744" s="125"/>
      <c r="W744" s="125"/>
      <c r="X744" s="125"/>
      <c r="Y744" s="125"/>
      <c r="Z744" s="125"/>
      <c r="AA744" s="125"/>
      <c r="AB744" s="125"/>
      <c r="AC744" s="125"/>
      <c r="AD744" s="125"/>
      <c r="AE744" s="125"/>
      <c r="AF744" s="125"/>
      <c r="AG744" s="125"/>
      <c r="AH744" s="125"/>
      <c r="AI744" s="125"/>
    </row>
    <row r="745" ht="24.0" customHeight="1">
      <c r="A745" s="1"/>
      <c r="B745" s="1"/>
      <c r="C745" s="1"/>
      <c r="D745" s="125"/>
      <c r="E745" s="125"/>
      <c r="F745" s="125"/>
      <c r="G745" s="125"/>
      <c r="H745" s="125"/>
      <c r="I745" s="125"/>
      <c r="J745" s="125"/>
      <c r="K745" s="125"/>
      <c r="L745" s="125"/>
      <c r="M745" s="125"/>
      <c r="N745" s="125"/>
      <c r="O745" s="125"/>
      <c r="P745" s="125"/>
      <c r="Q745" s="125"/>
      <c r="R745" s="125"/>
      <c r="S745" s="125"/>
      <c r="T745" s="125"/>
      <c r="U745" s="125"/>
      <c r="V745" s="125"/>
      <c r="W745" s="125"/>
      <c r="X745" s="125"/>
      <c r="Y745" s="125"/>
      <c r="Z745" s="125"/>
      <c r="AA745" s="125"/>
      <c r="AB745" s="125"/>
      <c r="AC745" s="125"/>
      <c r="AD745" s="125"/>
      <c r="AE745" s="125"/>
      <c r="AF745" s="125"/>
      <c r="AG745" s="125"/>
      <c r="AH745" s="125"/>
      <c r="AI745" s="125"/>
    </row>
    <row r="746" ht="24.0" customHeight="1">
      <c r="A746" s="1"/>
      <c r="B746" s="1"/>
      <c r="C746" s="1"/>
      <c r="D746" s="125"/>
      <c r="E746" s="125"/>
      <c r="F746" s="125"/>
      <c r="G746" s="125"/>
      <c r="H746" s="125"/>
      <c r="I746" s="125"/>
      <c r="J746" s="125"/>
      <c r="K746" s="125"/>
      <c r="L746" s="125"/>
      <c r="M746" s="125"/>
      <c r="N746" s="125"/>
      <c r="O746" s="125"/>
      <c r="P746" s="125"/>
      <c r="Q746" s="125"/>
      <c r="R746" s="125"/>
      <c r="S746" s="125"/>
      <c r="T746" s="125"/>
      <c r="U746" s="125"/>
      <c r="V746" s="125"/>
      <c r="W746" s="125"/>
      <c r="X746" s="125"/>
      <c r="Y746" s="125"/>
      <c r="Z746" s="125"/>
      <c r="AA746" s="125"/>
      <c r="AB746" s="125"/>
      <c r="AC746" s="125"/>
      <c r="AD746" s="125"/>
      <c r="AE746" s="125"/>
      <c r="AF746" s="125"/>
      <c r="AG746" s="125"/>
      <c r="AH746" s="125"/>
      <c r="AI746" s="125"/>
    </row>
    <row r="747" ht="24.0" customHeight="1">
      <c r="A747" s="1"/>
      <c r="B747" s="1"/>
      <c r="C747" s="1"/>
      <c r="D747" s="125"/>
      <c r="E747" s="125"/>
      <c r="F747" s="125"/>
      <c r="G747" s="125"/>
      <c r="H747" s="125"/>
      <c r="I747" s="125"/>
      <c r="J747" s="125"/>
      <c r="K747" s="125"/>
      <c r="L747" s="125"/>
      <c r="M747" s="125"/>
      <c r="N747" s="125"/>
      <c r="O747" s="125"/>
      <c r="P747" s="125"/>
      <c r="Q747" s="125"/>
      <c r="R747" s="125"/>
      <c r="S747" s="125"/>
      <c r="T747" s="125"/>
      <c r="U747" s="125"/>
      <c r="V747" s="125"/>
      <c r="W747" s="125"/>
      <c r="X747" s="125"/>
      <c r="Y747" s="125"/>
      <c r="Z747" s="125"/>
      <c r="AA747" s="125"/>
      <c r="AB747" s="125"/>
      <c r="AC747" s="125"/>
      <c r="AD747" s="125"/>
      <c r="AE747" s="125"/>
      <c r="AF747" s="125"/>
      <c r="AG747" s="125"/>
      <c r="AH747" s="125"/>
      <c r="AI747" s="125"/>
    </row>
    <row r="748" ht="24.0" customHeight="1">
      <c r="A748" s="1"/>
      <c r="B748" s="1"/>
      <c r="C748" s="1"/>
      <c r="D748" s="125"/>
      <c r="E748" s="125"/>
      <c r="F748" s="125"/>
      <c r="G748" s="125"/>
      <c r="H748" s="125"/>
      <c r="I748" s="125"/>
      <c r="J748" s="125"/>
      <c r="K748" s="125"/>
      <c r="L748" s="125"/>
      <c r="M748" s="125"/>
      <c r="N748" s="125"/>
      <c r="O748" s="125"/>
      <c r="P748" s="125"/>
      <c r="Q748" s="125"/>
      <c r="R748" s="125"/>
      <c r="S748" s="125"/>
      <c r="T748" s="125"/>
      <c r="U748" s="125"/>
      <c r="V748" s="125"/>
      <c r="W748" s="125"/>
      <c r="X748" s="125"/>
      <c r="Y748" s="125"/>
      <c r="Z748" s="125"/>
      <c r="AA748" s="125"/>
      <c r="AB748" s="125"/>
      <c r="AC748" s="125"/>
      <c r="AD748" s="125"/>
      <c r="AE748" s="125"/>
      <c r="AF748" s="125"/>
      <c r="AG748" s="125"/>
      <c r="AH748" s="125"/>
      <c r="AI748" s="125"/>
    </row>
    <row r="749" ht="24.0" customHeight="1">
      <c r="A749" s="1"/>
      <c r="B749" s="1"/>
      <c r="C749" s="1"/>
      <c r="D749" s="125"/>
      <c r="E749" s="125"/>
      <c r="F749" s="125"/>
      <c r="G749" s="125"/>
      <c r="H749" s="125"/>
      <c r="I749" s="125"/>
      <c r="J749" s="125"/>
      <c r="K749" s="125"/>
      <c r="L749" s="125"/>
      <c r="M749" s="125"/>
      <c r="N749" s="125"/>
      <c r="O749" s="125"/>
      <c r="P749" s="125"/>
      <c r="Q749" s="125"/>
      <c r="R749" s="125"/>
      <c r="S749" s="125"/>
      <c r="T749" s="125"/>
      <c r="U749" s="125"/>
      <c r="V749" s="125"/>
      <c r="W749" s="125"/>
      <c r="X749" s="125"/>
      <c r="Y749" s="125"/>
      <c r="Z749" s="125"/>
      <c r="AA749" s="125"/>
      <c r="AB749" s="125"/>
      <c r="AC749" s="125"/>
      <c r="AD749" s="125"/>
      <c r="AE749" s="125"/>
      <c r="AF749" s="125"/>
      <c r="AG749" s="125"/>
      <c r="AH749" s="125"/>
      <c r="AI749" s="125"/>
    </row>
    <row r="750" ht="24.0" customHeight="1">
      <c r="A750" s="1"/>
      <c r="B750" s="1"/>
      <c r="C750" s="1"/>
      <c r="D750" s="125"/>
      <c r="E750" s="125"/>
      <c r="F750" s="125"/>
      <c r="G750" s="125"/>
      <c r="H750" s="125"/>
      <c r="I750" s="125"/>
      <c r="J750" s="125"/>
      <c r="K750" s="125"/>
      <c r="L750" s="125"/>
      <c r="M750" s="125"/>
      <c r="N750" s="125"/>
      <c r="O750" s="125"/>
      <c r="P750" s="125"/>
      <c r="Q750" s="125"/>
      <c r="R750" s="125"/>
      <c r="S750" s="125"/>
      <c r="T750" s="125"/>
      <c r="U750" s="125"/>
      <c r="V750" s="125"/>
      <c r="W750" s="125"/>
      <c r="X750" s="125"/>
      <c r="Y750" s="125"/>
      <c r="Z750" s="125"/>
      <c r="AA750" s="125"/>
      <c r="AB750" s="125"/>
      <c r="AC750" s="125"/>
      <c r="AD750" s="125"/>
      <c r="AE750" s="125"/>
      <c r="AF750" s="125"/>
      <c r="AG750" s="125"/>
      <c r="AH750" s="125"/>
      <c r="AI750" s="125"/>
    </row>
    <row r="751" ht="24.0" customHeight="1">
      <c r="A751" s="1"/>
      <c r="B751" s="1"/>
      <c r="C751" s="1"/>
      <c r="D751" s="125"/>
      <c r="E751" s="125"/>
      <c r="F751" s="125"/>
      <c r="G751" s="125"/>
      <c r="H751" s="125"/>
      <c r="I751" s="125"/>
      <c r="J751" s="125"/>
      <c r="K751" s="125"/>
      <c r="L751" s="125"/>
      <c r="M751" s="125"/>
      <c r="N751" s="125"/>
      <c r="O751" s="125"/>
      <c r="P751" s="125"/>
      <c r="Q751" s="125"/>
      <c r="R751" s="125"/>
      <c r="S751" s="125"/>
      <c r="T751" s="125"/>
      <c r="U751" s="125"/>
      <c r="V751" s="125"/>
      <c r="W751" s="125"/>
      <c r="X751" s="125"/>
      <c r="Y751" s="125"/>
      <c r="Z751" s="125"/>
      <c r="AA751" s="125"/>
      <c r="AB751" s="125"/>
      <c r="AC751" s="125"/>
      <c r="AD751" s="125"/>
      <c r="AE751" s="125"/>
      <c r="AF751" s="125"/>
      <c r="AG751" s="125"/>
      <c r="AH751" s="125"/>
      <c r="AI751" s="125"/>
    </row>
    <row r="752" ht="24.0" customHeight="1">
      <c r="A752" s="1"/>
      <c r="B752" s="1"/>
      <c r="C752" s="1"/>
      <c r="D752" s="125"/>
      <c r="E752" s="125"/>
      <c r="F752" s="125"/>
      <c r="G752" s="125"/>
      <c r="H752" s="125"/>
      <c r="I752" s="125"/>
      <c r="J752" s="125"/>
      <c r="K752" s="125"/>
      <c r="L752" s="125"/>
      <c r="M752" s="125"/>
      <c r="N752" s="125"/>
      <c r="O752" s="125"/>
      <c r="P752" s="125"/>
      <c r="Q752" s="125"/>
      <c r="R752" s="125"/>
      <c r="S752" s="125"/>
      <c r="T752" s="125"/>
      <c r="U752" s="125"/>
      <c r="V752" s="125"/>
      <c r="W752" s="125"/>
      <c r="X752" s="125"/>
      <c r="Y752" s="125"/>
      <c r="Z752" s="125"/>
      <c r="AA752" s="125"/>
      <c r="AB752" s="125"/>
      <c r="AC752" s="125"/>
      <c r="AD752" s="125"/>
      <c r="AE752" s="125"/>
      <c r="AF752" s="125"/>
      <c r="AG752" s="125"/>
      <c r="AH752" s="125"/>
      <c r="AI752" s="125"/>
    </row>
    <row r="753" ht="24.0" customHeight="1">
      <c r="A753" s="1"/>
      <c r="B753" s="1"/>
      <c r="C753" s="1"/>
      <c r="D753" s="125"/>
      <c r="E753" s="125"/>
      <c r="F753" s="125"/>
      <c r="G753" s="125"/>
      <c r="H753" s="125"/>
      <c r="I753" s="125"/>
      <c r="J753" s="125"/>
      <c r="K753" s="125"/>
      <c r="L753" s="125"/>
      <c r="M753" s="125"/>
      <c r="N753" s="125"/>
      <c r="O753" s="125"/>
      <c r="P753" s="125"/>
      <c r="Q753" s="125"/>
      <c r="R753" s="125"/>
      <c r="S753" s="125"/>
      <c r="T753" s="125"/>
      <c r="U753" s="125"/>
      <c r="V753" s="125"/>
      <c r="W753" s="125"/>
      <c r="X753" s="125"/>
      <c r="Y753" s="125"/>
      <c r="Z753" s="125"/>
      <c r="AA753" s="125"/>
      <c r="AB753" s="125"/>
      <c r="AC753" s="125"/>
      <c r="AD753" s="125"/>
      <c r="AE753" s="125"/>
      <c r="AF753" s="125"/>
      <c r="AG753" s="125"/>
      <c r="AH753" s="125"/>
      <c r="AI753" s="125"/>
    </row>
    <row r="754" ht="24.0" customHeight="1">
      <c r="A754" s="1"/>
      <c r="B754" s="1"/>
      <c r="C754" s="1"/>
      <c r="D754" s="125"/>
      <c r="E754" s="125"/>
      <c r="F754" s="125"/>
      <c r="G754" s="125"/>
      <c r="H754" s="125"/>
      <c r="I754" s="125"/>
      <c r="J754" s="125"/>
      <c r="K754" s="125"/>
      <c r="L754" s="125"/>
      <c r="M754" s="125"/>
      <c r="N754" s="125"/>
      <c r="O754" s="125"/>
      <c r="P754" s="125"/>
      <c r="Q754" s="125"/>
      <c r="R754" s="125"/>
      <c r="S754" s="125"/>
      <c r="T754" s="125"/>
      <c r="U754" s="125"/>
      <c r="V754" s="125"/>
      <c r="W754" s="125"/>
      <c r="X754" s="125"/>
      <c r="Y754" s="125"/>
      <c r="Z754" s="125"/>
      <c r="AA754" s="125"/>
      <c r="AB754" s="125"/>
      <c r="AC754" s="125"/>
      <c r="AD754" s="125"/>
      <c r="AE754" s="125"/>
      <c r="AF754" s="125"/>
      <c r="AG754" s="125"/>
      <c r="AH754" s="125"/>
      <c r="AI754" s="125"/>
    </row>
    <row r="755" ht="24.0" customHeight="1">
      <c r="A755" s="1"/>
      <c r="B755" s="1"/>
      <c r="C755" s="1"/>
      <c r="D755" s="125"/>
      <c r="E755" s="125"/>
      <c r="F755" s="125"/>
      <c r="G755" s="125"/>
      <c r="H755" s="125"/>
      <c r="I755" s="125"/>
      <c r="J755" s="125"/>
      <c r="K755" s="125"/>
      <c r="L755" s="125"/>
      <c r="M755" s="125"/>
      <c r="N755" s="125"/>
      <c r="O755" s="125"/>
      <c r="P755" s="125"/>
      <c r="Q755" s="125"/>
      <c r="R755" s="125"/>
      <c r="S755" s="125"/>
      <c r="T755" s="125"/>
      <c r="U755" s="125"/>
      <c r="V755" s="125"/>
      <c r="W755" s="125"/>
      <c r="X755" s="125"/>
      <c r="Y755" s="125"/>
      <c r="Z755" s="125"/>
      <c r="AA755" s="125"/>
      <c r="AB755" s="125"/>
      <c r="AC755" s="125"/>
      <c r="AD755" s="125"/>
      <c r="AE755" s="125"/>
      <c r="AF755" s="125"/>
      <c r="AG755" s="125"/>
      <c r="AH755" s="125"/>
      <c r="AI755" s="125"/>
    </row>
    <row r="756" ht="24.0" customHeight="1">
      <c r="A756" s="1"/>
      <c r="B756" s="1"/>
      <c r="C756" s="1"/>
      <c r="D756" s="125"/>
      <c r="E756" s="125"/>
      <c r="F756" s="125"/>
      <c r="G756" s="125"/>
      <c r="H756" s="125"/>
      <c r="I756" s="125"/>
      <c r="J756" s="125"/>
      <c r="K756" s="125"/>
      <c r="L756" s="125"/>
      <c r="M756" s="125"/>
      <c r="N756" s="125"/>
      <c r="O756" s="125"/>
      <c r="P756" s="125"/>
      <c r="Q756" s="125"/>
      <c r="R756" s="125"/>
      <c r="S756" s="125"/>
      <c r="T756" s="125"/>
      <c r="U756" s="125"/>
      <c r="V756" s="125"/>
      <c r="W756" s="125"/>
      <c r="X756" s="125"/>
      <c r="Y756" s="125"/>
      <c r="Z756" s="125"/>
      <c r="AA756" s="125"/>
      <c r="AB756" s="125"/>
      <c r="AC756" s="125"/>
      <c r="AD756" s="125"/>
      <c r="AE756" s="125"/>
      <c r="AF756" s="125"/>
      <c r="AG756" s="125"/>
      <c r="AH756" s="125"/>
      <c r="AI756" s="125"/>
    </row>
    <row r="757" ht="24.0" customHeight="1">
      <c r="A757" s="1"/>
      <c r="B757" s="1"/>
      <c r="C757" s="1"/>
      <c r="D757" s="125"/>
      <c r="E757" s="125"/>
      <c r="F757" s="125"/>
      <c r="G757" s="125"/>
      <c r="H757" s="125"/>
      <c r="I757" s="125"/>
      <c r="J757" s="125"/>
      <c r="K757" s="125"/>
      <c r="L757" s="125"/>
      <c r="M757" s="125"/>
      <c r="N757" s="125"/>
      <c r="O757" s="125"/>
      <c r="P757" s="125"/>
      <c r="Q757" s="125"/>
      <c r="R757" s="125"/>
      <c r="S757" s="125"/>
      <c r="T757" s="125"/>
      <c r="U757" s="125"/>
      <c r="V757" s="125"/>
      <c r="W757" s="125"/>
      <c r="X757" s="125"/>
      <c r="Y757" s="125"/>
      <c r="Z757" s="125"/>
      <c r="AA757" s="125"/>
      <c r="AB757" s="125"/>
      <c r="AC757" s="125"/>
      <c r="AD757" s="125"/>
      <c r="AE757" s="125"/>
      <c r="AF757" s="125"/>
      <c r="AG757" s="125"/>
      <c r="AH757" s="125"/>
      <c r="AI757" s="125"/>
    </row>
    <row r="758" ht="24.0" customHeight="1">
      <c r="A758" s="1"/>
      <c r="B758" s="1"/>
      <c r="C758" s="1"/>
      <c r="D758" s="125"/>
      <c r="E758" s="125"/>
      <c r="F758" s="125"/>
      <c r="G758" s="125"/>
      <c r="H758" s="125"/>
      <c r="I758" s="125"/>
      <c r="J758" s="125"/>
      <c r="K758" s="125"/>
      <c r="L758" s="125"/>
      <c r="M758" s="125"/>
      <c r="N758" s="125"/>
      <c r="O758" s="125"/>
      <c r="P758" s="125"/>
      <c r="Q758" s="125"/>
      <c r="R758" s="125"/>
      <c r="S758" s="125"/>
      <c r="T758" s="125"/>
      <c r="U758" s="125"/>
      <c r="V758" s="125"/>
      <c r="W758" s="125"/>
      <c r="X758" s="125"/>
      <c r="Y758" s="125"/>
      <c r="Z758" s="125"/>
      <c r="AA758" s="125"/>
      <c r="AB758" s="125"/>
      <c r="AC758" s="125"/>
      <c r="AD758" s="125"/>
      <c r="AE758" s="125"/>
      <c r="AF758" s="125"/>
      <c r="AG758" s="125"/>
      <c r="AH758" s="125"/>
      <c r="AI758" s="125"/>
    </row>
    <row r="759" ht="24.0" customHeight="1">
      <c r="A759" s="1"/>
      <c r="B759" s="1"/>
      <c r="C759" s="1"/>
      <c r="D759" s="125"/>
      <c r="E759" s="125"/>
      <c r="F759" s="125"/>
      <c r="G759" s="125"/>
      <c r="H759" s="125"/>
      <c r="I759" s="125"/>
      <c r="J759" s="125"/>
      <c r="K759" s="125"/>
      <c r="L759" s="125"/>
      <c r="M759" s="125"/>
      <c r="N759" s="125"/>
      <c r="O759" s="125"/>
      <c r="P759" s="125"/>
      <c r="Q759" s="125"/>
      <c r="R759" s="125"/>
      <c r="S759" s="125"/>
      <c r="T759" s="125"/>
      <c r="U759" s="125"/>
      <c r="V759" s="125"/>
      <c r="W759" s="125"/>
      <c r="X759" s="125"/>
      <c r="Y759" s="125"/>
      <c r="Z759" s="125"/>
      <c r="AA759" s="125"/>
      <c r="AB759" s="125"/>
      <c r="AC759" s="125"/>
      <c r="AD759" s="125"/>
      <c r="AE759" s="125"/>
      <c r="AF759" s="125"/>
      <c r="AG759" s="125"/>
      <c r="AH759" s="125"/>
      <c r="AI759" s="125"/>
    </row>
    <row r="760" ht="24.0" customHeight="1">
      <c r="A760" s="1"/>
      <c r="B760" s="1"/>
      <c r="C760" s="1"/>
      <c r="D760" s="125"/>
      <c r="E760" s="125"/>
      <c r="F760" s="125"/>
      <c r="G760" s="125"/>
      <c r="H760" s="125"/>
      <c r="I760" s="125"/>
      <c r="J760" s="125"/>
      <c r="K760" s="125"/>
      <c r="L760" s="125"/>
      <c r="M760" s="125"/>
      <c r="N760" s="125"/>
      <c r="O760" s="125"/>
      <c r="P760" s="125"/>
      <c r="Q760" s="125"/>
      <c r="R760" s="125"/>
      <c r="S760" s="125"/>
      <c r="T760" s="125"/>
      <c r="U760" s="125"/>
      <c r="V760" s="125"/>
      <c r="W760" s="125"/>
      <c r="X760" s="125"/>
      <c r="Y760" s="125"/>
      <c r="Z760" s="125"/>
      <c r="AA760" s="125"/>
      <c r="AB760" s="125"/>
      <c r="AC760" s="125"/>
      <c r="AD760" s="125"/>
      <c r="AE760" s="125"/>
      <c r="AF760" s="125"/>
      <c r="AG760" s="125"/>
      <c r="AH760" s="125"/>
      <c r="AI760" s="125"/>
    </row>
    <row r="761" ht="24.0" customHeight="1">
      <c r="A761" s="1"/>
      <c r="B761" s="1"/>
      <c r="C761" s="1"/>
      <c r="D761" s="125"/>
      <c r="E761" s="125"/>
      <c r="F761" s="125"/>
      <c r="G761" s="125"/>
      <c r="H761" s="125"/>
      <c r="I761" s="125"/>
      <c r="J761" s="125"/>
      <c r="K761" s="125"/>
      <c r="L761" s="125"/>
      <c r="M761" s="125"/>
      <c r="N761" s="125"/>
      <c r="O761" s="125"/>
      <c r="P761" s="125"/>
      <c r="Q761" s="125"/>
      <c r="R761" s="125"/>
      <c r="S761" s="125"/>
      <c r="T761" s="125"/>
      <c r="U761" s="125"/>
      <c r="V761" s="125"/>
      <c r="W761" s="125"/>
      <c r="X761" s="125"/>
      <c r="Y761" s="125"/>
      <c r="Z761" s="125"/>
      <c r="AA761" s="125"/>
      <c r="AB761" s="125"/>
      <c r="AC761" s="125"/>
      <c r="AD761" s="125"/>
      <c r="AE761" s="125"/>
      <c r="AF761" s="125"/>
      <c r="AG761" s="125"/>
      <c r="AH761" s="125"/>
      <c r="AI761" s="125"/>
    </row>
    <row r="762" ht="24.0" customHeight="1">
      <c r="A762" s="1"/>
      <c r="B762" s="1"/>
      <c r="C762" s="1"/>
      <c r="D762" s="125"/>
      <c r="E762" s="125"/>
      <c r="F762" s="125"/>
      <c r="G762" s="125"/>
      <c r="H762" s="125"/>
      <c r="I762" s="125"/>
      <c r="J762" s="125"/>
      <c r="K762" s="125"/>
      <c r="L762" s="125"/>
      <c r="M762" s="125"/>
      <c r="N762" s="125"/>
      <c r="O762" s="125"/>
      <c r="P762" s="125"/>
      <c r="Q762" s="125"/>
      <c r="R762" s="125"/>
      <c r="S762" s="125"/>
      <c r="T762" s="125"/>
      <c r="U762" s="125"/>
      <c r="V762" s="125"/>
      <c r="W762" s="125"/>
      <c r="X762" s="125"/>
      <c r="Y762" s="125"/>
      <c r="Z762" s="125"/>
      <c r="AA762" s="125"/>
      <c r="AB762" s="125"/>
      <c r="AC762" s="125"/>
      <c r="AD762" s="125"/>
      <c r="AE762" s="125"/>
      <c r="AF762" s="125"/>
      <c r="AG762" s="125"/>
      <c r="AH762" s="125"/>
      <c r="AI762" s="125"/>
    </row>
    <row r="763" ht="24.0" customHeight="1">
      <c r="A763" s="1"/>
      <c r="B763" s="1"/>
      <c r="C763" s="1"/>
      <c r="D763" s="125"/>
      <c r="E763" s="125"/>
      <c r="F763" s="125"/>
      <c r="G763" s="125"/>
      <c r="H763" s="125"/>
      <c r="I763" s="125"/>
      <c r="J763" s="125"/>
      <c r="K763" s="125"/>
      <c r="L763" s="125"/>
      <c r="M763" s="125"/>
      <c r="N763" s="125"/>
      <c r="O763" s="125"/>
      <c r="P763" s="125"/>
      <c r="Q763" s="125"/>
      <c r="R763" s="125"/>
      <c r="S763" s="125"/>
      <c r="T763" s="125"/>
      <c r="U763" s="125"/>
      <c r="V763" s="125"/>
      <c r="W763" s="125"/>
      <c r="X763" s="125"/>
      <c r="Y763" s="125"/>
      <c r="Z763" s="125"/>
      <c r="AA763" s="125"/>
      <c r="AB763" s="125"/>
      <c r="AC763" s="125"/>
      <c r="AD763" s="125"/>
      <c r="AE763" s="125"/>
      <c r="AF763" s="125"/>
      <c r="AG763" s="125"/>
      <c r="AH763" s="125"/>
      <c r="AI763" s="125"/>
    </row>
    <row r="764" ht="24.0" customHeight="1">
      <c r="A764" s="1"/>
      <c r="B764" s="1"/>
      <c r="C764" s="1"/>
      <c r="D764" s="125"/>
      <c r="E764" s="125"/>
      <c r="F764" s="125"/>
      <c r="G764" s="125"/>
      <c r="H764" s="125"/>
      <c r="I764" s="125"/>
      <c r="J764" s="125"/>
      <c r="K764" s="125"/>
      <c r="L764" s="125"/>
      <c r="M764" s="125"/>
      <c r="N764" s="125"/>
      <c r="O764" s="125"/>
      <c r="P764" s="125"/>
      <c r="Q764" s="125"/>
      <c r="R764" s="125"/>
      <c r="S764" s="125"/>
      <c r="T764" s="125"/>
      <c r="U764" s="125"/>
      <c r="V764" s="125"/>
      <c r="W764" s="125"/>
      <c r="X764" s="125"/>
      <c r="Y764" s="125"/>
      <c r="Z764" s="125"/>
      <c r="AA764" s="125"/>
      <c r="AB764" s="125"/>
      <c r="AC764" s="125"/>
      <c r="AD764" s="125"/>
      <c r="AE764" s="125"/>
      <c r="AF764" s="125"/>
      <c r="AG764" s="125"/>
      <c r="AH764" s="125"/>
      <c r="AI764" s="125"/>
    </row>
    <row r="765" ht="24.0" customHeight="1">
      <c r="A765" s="1"/>
      <c r="B765" s="1"/>
      <c r="C765" s="1"/>
      <c r="D765" s="125"/>
      <c r="E765" s="125"/>
      <c r="F765" s="125"/>
      <c r="G765" s="125"/>
      <c r="H765" s="125"/>
      <c r="I765" s="125"/>
      <c r="J765" s="125"/>
      <c r="K765" s="125"/>
      <c r="L765" s="125"/>
      <c r="M765" s="125"/>
      <c r="N765" s="125"/>
      <c r="O765" s="125"/>
      <c r="P765" s="125"/>
      <c r="Q765" s="125"/>
      <c r="R765" s="125"/>
      <c r="S765" s="125"/>
      <c r="T765" s="125"/>
      <c r="U765" s="125"/>
      <c r="V765" s="125"/>
      <c r="W765" s="125"/>
      <c r="X765" s="125"/>
      <c r="Y765" s="125"/>
      <c r="Z765" s="125"/>
      <c r="AA765" s="125"/>
      <c r="AB765" s="125"/>
      <c r="AC765" s="125"/>
      <c r="AD765" s="125"/>
      <c r="AE765" s="125"/>
      <c r="AF765" s="125"/>
      <c r="AG765" s="125"/>
      <c r="AH765" s="125"/>
      <c r="AI765" s="125"/>
    </row>
    <row r="766" ht="24.0" customHeight="1">
      <c r="A766" s="1"/>
      <c r="B766" s="1"/>
      <c r="C766" s="1"/>
      <c r="D766" s="125"/>
      <c r="E766" s="125"/>
      <c r="F766" s="125"/>
      <c r="G766" s="125"/>
      <c r="H766" s="125"/>
      <c r="I766" s="125"/>
      <c r="J766" s="125"/>
      <c r="K766" s="125"/>
      <c r="L766" s="125"/>
      <c r="M766" s="125"/>
      <c r="N766" s="125"/>
      <c r="O766" s="125"/>
      <c r="P766" s="125"/>
      <c r="Q766" s="125"/>
      <c r="R766" s="125"/>
      <c r="S766" s="125"/>
      <c r="T766" s="125"/>
      <c r="U766" s="125"/>
      <c r="V766" s="125"/>
      <c r="W766" s="125"/>
      <c r="X766" s="125"/>
      <c r="Y766" s="125"/>
      <c r="Z766" s="125"/>
      <c r="AA766" s="125"/>
      <c r="AB766" s="125"/>
      <c r="AC766" s="125"/>
      <c r="AD766" s="125"/>
      <c r="AE766" s="125"/>
      <c r="AF766" s="125"/>
      <c r="AG766" s="125"/>
      <c r="AH766" s="125"/>
      <c r="AI766" s="125"/>
    </row>
    <row r="767" ht="24.0" customHeight="1">
      <c r="A767" s="1"/>
      <c r="B767" s="1"/>
      <c r="C767" s="1"/>
      <c r="D767" s="125"/>
      <c r="E767" s="125"/>
      <c r="F767" s="125"/>
      <c r="G767" s="125"/>
      <c r="H767" s="125"/>
      <c r="I767" s="125"/>
      <c r="J767" s="125"/>
      <c r="K767" s="125"/>
      <c r="L767" s="125"/>
      <c r="M767" s="125"/>
      <c r="N767" s="125"/>
      <c r="O767" s="125"/>
      <c r="P767" s="125"/>
      <c r="Q767" s="125"/>
      <c r="R767" s="125"/>
      <c r="S767" s="125"/>
      <c r="T767" s="125"/>
      <c r="U767" s="125"/>
      <c r="V767" s="125"/>
      <c r="W767" s="125"/>
      <c r="X767" s="125"/>
      <c r="Y767" s="125"/>
      <c r="Z767" s="125"/>
      <c r="AA767" s="125"/>
      <c r="AB767" s="125"/>
      <c r="AC767" s="125"/>
      <c r="AD767" s="125"/>
      <c r="AE767" s="125"/>
      <c r="AF767" s="125"/>
      <c r="AG767" s="125"/>
      <c r="AH767" s="125"/>
      <c r="AI767" s="125"/>
    </row>
    <row r="768" ht="24.0" customHeight="1">
      <c r="A768" s="1"/>
      <c r="B768" s="1"/>
      <c r="C768" s="1"/>
      <c r="D768" s="125"/>
      <c r="E768" s="125"/>
      <c r="F768" s="125"/>
      <c r="G768" s="125"/>
      <c r="H768" s="125"/>
      <c r="I768" s="125"/>
      <c r="J768" s="125"/>
      <c r="K768" s="125"/>
      <c r="L768" s="125"/>
      <c r="M768" s="125"/>
      <c r="N768" s="125"/>
      <c r="O768" s="125"/>
      <c r="P768" s="125"/>
      <c r="Q768" s="125"/>
      <c r="R768" s="125"/>
      <c r="S768" s="125"/>
      <c r="T768" s="125"/>
      <c r="U768" s="125"/>
      <c r="V768" s="125"/>
      <c r="W768" s="125"/>
      <c r="X768" s="125"/>
      <c r="Y768" s="125"/>
      <c r="Z768" s="125"/>
      <c r="AA768" s="125"/>
      <c r="AB768" s="125"/>
      <c r="AC768" s="125"/>
      <c r="AD768" s="125"/>
      <c r="AE768" s="125"/>
      <c r="AF768" s="125"/>
      <c r="AG768" s="125"/>
      <c r="AH768" s="125"/>
      <c r="AI768" s="125"/>
    </row>
    <row r="769" ht="24.0" customHeight="1">
      <c r="A769" s="1"/>
      <c r="B769" s="1"/>
      <c r="C769" s="1"/>
      <c r="D769" s="125"/>
      <c r="E769" s="125"/>
      <c r="F769" s="125"/>
      <c r="G769" s="125"/>
      <c r="H769" s="125"/>
      <c r="I769" s="125"/>
      <c r="J769" s="125"/>
      <c r="K769" s="125"/>
      <c r="L769" s="125"/>
      <c r="M769" s="125"/>
      <c r="N769" s="125"/>
      <c r="O769" s="125"/>
      <c r="P769" s="125"/>
      <c r="Q769" s="125"/>
      <c r="R769" s="125"/>
      <c r="S769" s="125"/>
      <c r="T769" s="125"/>
      <c r="U769" s="125"/>
      <c r="V769" s="125"/>
      <c r="W769" s="125"/>
      <c r="X769" s="125"/>
      <c r="Y769" s="125"/>
      <c r="Z769" s="125"/>
      <c r="AA769" s="125"/>
      <c r="AB769" s="125"/>
      <c r="AC769" s="125"/>
      <c r="AD769" s="125"/>
      <c r="AE769" s="125"/>
      <c r="AF769" s="125"/>
      <c r="AG769" s="125"/>
      <c r="AH769" s="125"/>
      <c r="AI769" s="125"/>
    </row>
    <row r="770" ht="24.0" customHeight="1">
      <c r="A770" s="1"/>
      <c r="B770" s="1"/>
      <c r="C770" s="1"/>
      <c r="D770" s="125"/>
      <c r="E770" s="125"/>
      <c r="F770" s="125"/>
      <c r="G770" s="125"/>
      <c r="H770" s="125"/>
      <c r="I770" s="125"/>
      <c r="J770" s="125"/>
      <c r="K770" s="125"/>
      <c r="L770" s="125"/>
      <c r="M770" s="125"/>
      <c r="N770" s="125"/>
      <c r="O770" s="125"/>
      <c r="P770" s="125"/>
      <c r="Q770" s="125"/>
      <c r="R770" s="125"/>
      <c r="S770" s="125"/>
      <c r="T770" s="125"/>
      <c r="U770" s="125"/>
      <c r="V770" s="125"/>
      <c r="W770" s="125"/>
      <c r="X770" s="125"/>
      <c r="Y770" s="125"/>
      <c r="Z770" s="125"/>
      <c r="AA770" s="125"/>
      <c r="AB770" s="125"/>
      <c r="AC770" s="125"/>
      <c r="AD770" s="125"/>
      <c r="AE770" s="125"/>
      <c r="AF770" s="125"/>
      <c r="AG770" s="125"/>
      <c r="AH770" s="125"/>
      <c r="AI770" s="125"/>
    </row>
    <row r="771" ht="24.0" customHeight="1">
      <c r="A771" s="1"/>
      <c r="B771" s="1"/>
      <c r="C771" s="1"/>
      <c r="D771" s="125"/>
      <c r="E771" s="125"/>
      <c r="F771" s="125"/>
      <c r="G771" s="125"/>
      <c r="H771" s="125"/>
      <c r="I771" s="125"/>
      <c r="J771" s="125"/>
      <c r="K771" s="125"/>
      <c r="L771" s="125"/>
      <c r="M771" s="125"/>
      <c r="N771" s="125"/>
      <c r="O771" s="125"/>
      <c r="P771" s="125"/>
      <c r="Q771" s="125"/>
      <c r="R771" s="125"/>
      <c r="S771" s="125"/>
      <c r="T771" s="125"/>
      <c r="U771" s="125"/>
      <c r="V771" s="125"/>
      <c r="W771" s="125"/>
      <c r="X771" s="125"/>
      <c r="Y771" s="125"/>
      <c r="Z771" s="125"/>
      <c r="AA771" s="125"/>
      <c r="AB771" s="125"/>
      <c r="AC771" s="125"/>
      <c r="AD771" s="125"/>
      <c r="AE771" s="125"/>
      <c r="AF771" s="125"/>
      <c r="AG771" s="125"/>
      <c r="AH771" s="125"/>
      <c r="AI771" s="125"/>
    </row>
    <row r="772" ht="24.0" customHeight="1">
      <c r="A772" s="1"/>
      <c r="B772" s="1"/>
      <c r="C772" s="1"/>
      <c r="D772" s="125"/>
      <c r="E772" s="125"/>
      <c r="F772" s="125"/>
      <c r="G772" s="125"/>
      <c r="H772" s="125"/>
      <c r="I772" s="125"/>
      <c r="J772" s="125"/>
      <c r="K772" s="125"/>
      <c r="L772" s="125"/>
      <c r="M772" s="125"/>
      <c r="N772" s="125"/>
      <c r="O772" s="125"/>
      <c r="P772" s="125"/>
      <c r="Q772" s="125"/>
      <c r="R772" s="125"/>
      <c r="S772" s="125"/>
      <c r="T772" s="125"/>
      <c r="U772" s="125"/>
      <c r="V772" s="125"/>
      <c r="W772" s="125"/>
      <c r="X772" s="125"/>
      <c r="Y772" s="125"/>
      <c r="Z772" s="125"/>
      <c r="AA772" s="125"/>
      <c r="AB772" s="125"/>
      <c r="AC772" s="125"/>
      <c r="AD772" s="125"/>
      <c r="AE772" s="125"/>
      <c r="AF772" s="125"/>
      <c r="AG772" s="125"/>
      <c r="AH772" s="125"/>
      <c r="AI772" s="125"/>
    </row>
    <row r="773" ht="24.0" customHeight="1">
      <c r="A773" s="1"/>
      <c r="B773" s="1"/>
      <c r="C773" s="1"/>
      <c r="D773" s="125"/>
      <c r="E773" s="125"/>
      <c r="F773" s="125"/>
      <c r="G773" s="125"/>
      <c r="H773" s="125"/>
      <c r="I773" s="125"/>
      <c r="J773" s="125"/>
      <c r="K773" s="125"/>
      <c r="L773" s="125"/>
      <c r="M773" s="125"/>
      <c r="N773" s="125"/>
      <c r="O773" s="125"/>
      <c r="P773" s="125"/>
      <c r="Q773" s="125"/>
      <c r="R773" s="125"/>
      <c r="S773" s="125"/>
      <c r="T773" s="125"/>
      <c r="U773" s="125"/>
      <c r="V773" s="125"/>
      <c r="W773" s="125"/>
      <c r="X773" s="125"/>
      <c r="Y773" s="125"/>
      <c r="Z773" s="125"/>
      <c r="AA773" s="125"/>
      <c r="AB773" s="125"/>
      <c r="AC773" s="125"/>
      <c r="AD773" s="125"/>
      <c r="AE773" s="125"/>
      <c r="AF773" s="125"/>
      <c r="AG773" s="125"/>
      <c r="AH773" s="125"/>
      <c r="AI773" s="125"/>
    </row>
    <row r="774" ht="24.0" customHeight="1">
      <c r="A774" s="1"/>
      <c r="B774" s="1"/>
      <c r="C774" s="1"/>
      <c r="D774" s="125"/>
      <c r="E774" s="125"/>
      <c r="F774" s="125"/>
      <c r="G774" s="125"/>
      <c r="H774" s="125"/>
      <c r="I774" s="125"/>
      <c r="J774" s="125"/>
      <c r="K774" s="125"/>
      <c r="L774" s="125"/>
      <c r="M774" s="125"/>
      <c r="N774" s="125"/>
      <c r="O774" s="125"/>
      <c r="P774" s="125"/>
      <c r="Q774" s="125"/>
      <c r="R774" s="125"/>
      <c r="S774" s="125"/>
      <c r="T774" s="125"/>
      <c r="U774" s="125"/>
      <c r="V774" s="125"/>
      <c r="W774" s="125"/>
      <c r="X774" s="125"/>
      <c r="Y774" s="125"/>
      <c r="Z774" s="125"/>
      <c r="AA774" s="125"/>
      <c r="AB774" s="125"/>
      <c r="AC774" s="125"/>
      <c r="AD774" s="125"/>
      <c r="AE774" s="125"/>
      <c r="AF774" s="125"/>
      <c r="AG774" s="125"/>
      <c r="AH774" s="125"/>
      <c r="AI774" s="125"/>
    </row>
    <row r="775" ht="24.0" customHeight="1">
      <c r="A775" s="1"/>
      <c r="B775" s="1"/>
      <c r="C775" s="1"/>
      <c r="D775" s="125"/>
      <c r="E775" s="125"/>
      <c r="F775" s="125"/>
      <c r="G775" s="125"/>
      <c r="H775" s="125"/>
      <c r="I775" s="125"/>
      <c r="J775" s="125"/>
      <c r="K775" s="125"/>
      <c r="L775" s="125"/>
      <c r="M775" s="125"/>
      <c r="N775" s="125"/>
      <c r="O775" s="125"/>
      <c r="P775" s="125"/>
      <c r="Q775" s="125"/>
      <c r="R775" s="125"/>
      <c r="S775" s="125"/>
      <c r="T775" s="125"/>
      <c r="U775" s="125"/>
      <c r="V775" s="125"/>
      <c r="W775" s="125"/>
      <c r="X775" s="125"/>
      <c r="Y775" s="125"/>
      <c r="Z775" s="125"/>
      <c r="AA775" s="125"/>
      <c r="AB775" s="125"/>
      <c r="AC775" s="125"/>
      <c r="AD775" s="125"/>
      <c r="AE775" s="125"/>
      <c r="AF775" s="125"/>
      <c r="AG775" s="125"/>
      <c r="AH775" s="125"/>
      <c r="AI775" s="125"/>
    </row>
    <row r="776" ht="24.0" customHeight="1">
      <c r="A776" s="1"/>
      <c r="B776" s="1"/>
      <c r="C776" s="1"/>
      <c r="D776" s="125"/>
      <c r="E776" s="125"/>
      <c r="F776" s="125"/>
      <c r="G776" s="125"/>
      <c r="H776" s="125"/>
      <c r="I776" s="125"/>
      <c r="J776" s="125"/>
      <c r="K776" s="125"/>
      <c r="L776" s="125"/>
      <c r="M776" s="125"/>
      <c r="N776" s="125"/>
      <c r="O776" s="125"/>
      <c r="P776" s="125"/>
      <c r="Q776" s="125"/>
      <c r="R776" s="125"/>
      <c r="S776" s="125"/>
      <c r="T776" s="125"/>
      <c r="U776" s="125"/>
      <c r="V776" s="125"/>
      <c r="W776" s="125"/>
      <c r="X776" s="125"/>
      <c r="Y776" s="125"/>
      <c r="Z776" s="125"/>
      <c r="AA776" s="125"/>
      <c r="AB776" s="125"/>
      <c r="AC776" s="125"/>
      <c r="AD776" s="125"/>
      <c r="AE776" s="125"/>
      <c r="AF776" s="125"/>
      <c r="AG776" s="125"/>
      <c r="AH776" s="125"/>
      <c r="AI776" s="125"/>
    </row>
    <row r="777" ht="24.0" customHeight="1">
      <c r="A777" s="1"/>
      <c r="B777" s="1"/>
      <c r="C777" s="1"/>
      <c r="D777" s="125"/>
      <c r="E777" s="125"/>
      <c r="F777" s="125"/>
      <c r="G777" s="125"/>
      <c r="H777" s="125"/>
      <c r="I777" s="125"/>
      <c r="J777" s="125"/>
      <c r="K777" s="125"/>
      <c r="L777" s="125"/>
      <c r="M777" s="125"/>
      <c r="N777" s="125"/>
      <c r="O777" s="125"/>
      <c r="P777" s="125"/>
      <c r="Q777" s="125"/>
      <c r="R777" s="125"/>
      <c r="S777" s="125"/>
      <c r="T777" s="125"/>
      <c r="U777" s="125"/>
      <c r="V777" s="125"/>
      <c r="W777" s="125"/>
      <c r="X777" s="125"/>
      <c r="Y777" s="125"/>
      <c r="Z777" s="125"/>
      <c r="AA777" s="125"/>
      <c r="AB777" s="125"/>
      <c r="AC777" s="125"/>
      <c r="AD777" s="125"/>
      <c r="AE777" s="125"/>
      <c r="AF777" s="125"/>
      <c r="AG777" s="125"/>
      <c r="AH777" s="125"/>
      <c r="AI777" s="125"/>
    </row>
    <row r="778" ht="24.0" customHeight="1">
      <c r="A778" s="1"/>
      <c r="B778" s="1"/>
      <c r="C778" s="1"/>
      <c r="D778" s="125"/>
      <c r="E778" s="125"/>
      <c r="F778" s="125"/>
      <c r="G778" s="125"/>
      <c r="H778" s="125"/>
      <c r="I778" s="125"/>
      <c r="J778" s="125"/>
      <c r="K778" s="125"/>
      <c r="L778" s="125"/>
      <c r="M778" s="125"/>
      <c r="N778" s="125"/>
      <c r="O778" s="125"/>
      <c r="P778" s="125"/>
      <c r="Q778" s="125"/>
      <c r="R778" s="125"/>
      <c r="S778" s="125"/>
      <c r="T778" s="125"/>
      <c r="U778" s="125"/>
      <c r="V778" s="125"/>
      <c r="W778" s="125"/>
      <c r="X778" s="125"/>
      <c r="Y778" s="125"/>
      <c r="Z778" s="125"/>
      <c r="AA778" s="125"/>
      <c r="AB778" s="125"/>
      <c r="AC778" s="125"/>
      <c r="AD778" s="125"/>
      <c r="AE778" s="125"/>
      <c r="AF778" s="125"/>
      <c r="AG778" s="125"/>
      <c r="AH778" s="125"/>
      <c r="AI778" s="125"/>
    </row>
    <row r="779" ht="24.0" customHeight="1">
      <c r="A779" s="1"/>
      <c r="B779" s="1"/>
      <c r="C779" s="1"/>
      <c r="D779" s="125"/>
      <c r="E779" s="125"/>
      <c r="F779" s="125"/>
      <c r="G779" s="125"/>
      <c r="H779" s="125"/>
      <c r="I779" s="125"/>
      <c r="J779" s="125"/>
      <c r="K779" s="125"/>
      <c r="L779" s="125"/>
      <c r="M779" s="125"/>
      <c r="N779" s="125"/>
      <c r="O779" s="125"/>
      <c r="P779" s="125"/>
      <c r="Q779" s="125"/>
      <c r="R779" s="125"/>
      <c r="S779" s="125"/>
      <c r="T779" s="125"/>
      <c r="U779" s="125"/>
      <c r="V779" s="125"/>
      <c r="W779" s="125"/>
      <c r="X779" s="125"/>
      <c r="Y779" s="125"/>
      <c r="Z779" s="125"/>
      <c r="AA779" s="125"/>
      <c r="AB779" s="125"/>
      <c r="AC779" s="125"/>
      <c r="AD779" s="125"/>
      <c r="AE779" s="125"/>
      <c r="AF779" s="125"/>
      <c r="AG779" s="125"/>
      <c r="AH779" s="125"/>
      <c r="AI779" s="125"/>
    </row>
    <row r="780" ht="24.0" customHeight="1">
      <c r="A780" s="1"/>
      <c r="B780" s="1"/>
      <c r="C780" s="1"/>
      <c r="D780" s="125"/>
      <c r="E780" s="125"/>
      <c r="F780" s="125"/>
      <c r="G780" s="125"/>
      <c r="H780" s="125"/>
      <c r="I780" s="125"/>
      <c r="J780" s="125"/>
      <c r="K780" s="125"/>
      <c r="L780" s="125"/>
      <c r="M780" s="125"/>
      <c r="N780" s="125"/>
      <c r="O780" s="125"/>
      <c r="P780" s="125"/>
      <c r="Q780" s="125"/>
      <c r="R780" s="125"/>
      <c r="S780" s="125"/>
      <c r="T780" s="125"/>
      <c r="U780" s="125"/>
      <c r="V780" s="125"/>
      <c r="W780" s="125"/>
      <c r="X780" s="125"/>
      <c r="Y780" s="125"/>
      <c r="Z780" s="125"/>
      <c r="AA780" s="125"/>
      <c r="AB780" s="125"/>
      <c r="AC780" s="125"/>
      <c r="AD780" s="125"/>
      <c r="AE780" s="125"/>
      <c r="AF780" s="125"/>
      <c r="AG780" s="125"/>
      <c r="AH780" s="125"/>
      <c r="AI780" s="125"/>
    </row>
    <row r="781" ht="24.0" customHeight="1">
      <c r="A781" s="1"/>
      <c r="B781" s="1"/>
      <c r="C781" s="1"/>
      <c r="D781" s="125"/>
      <c r="E781" s="125"/>
      <c r="F781" s="125"/>
      <c r="G781" s="125"/>
      <c r="H781" s="125"/>
      <c r="I781" s="125"/>
      <c r="J781" s="125"/>
      <c r="K781" s="125"/>
      <c r="L781" s="125"/>
      <c r="M781" s="125"/>
      <c r="N781" s="125"/>
      <c r="O781" s="125"/>
      <c r="P781" s="125"/>
      <c r="Q781" s="125"/>
      <c r="R781" s="125"/>
      <c r="S781" s="125"/>
      <c r="T781" s="125"/>
      <c r="U781" s="125"/>
      <c r="V781" s="125"/>
      <c r="W781" s="125"/>
      <c r="X781" s="125"/>
      <c r="Y781" s="125"/>
      <c r="Z781" s="125"/>
      <c r="AA781" s="125"/>
      <c r="AB781" s="125"/>
      <c r="AC781" s="125"/>
      <c r="AD781" s="125"/>
      <c r="AE781" s="125"/>
      <c r="AF781" s="125"/>
      <c r="AG781" s="125"/>
      <c r="AH781" s="125"/>
      <c r="AI781" s="125"/>
    </row>
    <row r="782" ht="24.0" customHeight="1">
      <c r="A782" s="1"/>
      <c r="B782" s="1"/>
      <c r="C782" s="1"/>
      <c r="D782" s="125"/>
      <c r="E782" s="125"/>
      <c r="F782" s="125"/>
      <c r="G782" s="125"/>
      <c r="H782" s="125"/>
      <c r="I782" s="125"/>
      <c r="J782" s="125"/>
      <c r="K782" s="125"/>
      <c r="L782" s="125"/>
      <c r="M782" s="125"/>
      <c r="N782" s="125"/>
      <c r="O782" s="125"/>
      <c r="P782" s="125"/>
      <c r="Q782" s="125"/>
      <c r="R782" s="125"/>
      <c r="S782" s="125"/>
      <c r="T782" s="125"/>
      <c r="U782" s="125"/>
      <c r="V782" s="125"/>
      <c r="W782" s="125"/>
      <c r="X782" s="125"/>
      <c r="Y782" s="125"/>
      <c r="Z782" s="125"/>
      <c r="AA782" s="125"/>
      <c r="AB782" s="125"/>
      <c r="AC782" s="125"/>
      <c r="AD782" s="125"/>
      <c r="AE782" s="125"/>
      <c r="AF782" s="125"/>
      <c r="AG782" s="125"/>
      <c r="AH782" s="125"/>
      <c r="AI782" s="125"/>
    </row>
    <row r="783" ht="24.0" customHeight="1">
      <c r="A783" s="1"/>
      <c r="B783" s="1"/>
      <c r="C783" s="1"/>
      <c r="D783" s="125"/>
      <c r="E783" s="125"/>
      <c r="F783" s="125"/>
      <c r="G783" s="125"/>
      <c r="H783" s="125"/>
      <c r="I783" s="125"/>
      <c r="J783" s="125"/>
      <c r="K783" s="125"/>
      <c r="L783" s="125"/>
      <c r="M783" s="125"/>
      <c r="N783" s="125"/>
      <c r="O783" s="125"/>
      <c r="P783" s="125"/>
      <c r="Q783" s="125"/>
      <c r="R783" s="125"/>
      <c r="S783" s="125"/>
      <c r="T783" s="125"/>
      <c r="U783" s="125"/>
      <c r="V783" s="125"/>
      <c r="W783" s="125"/>
      <c r="X783" s="125"/>
      <c r="Y783" s="125"/>
      <c r="Z783" s="125"/>
      <c r="AA783" s="125"/>
      <c r="AB783" s="125"/>
      <c r="AC783" s="125"/>
      <c r="AD783" s="125"/>
      <c r="AE783" s="125"/>
      <c r="AF783" s="125"/>
      <c r="AG783" s="125"/>
      <c r="AH783" s="125"/>
      <c r="AI783" s="125"/>
    </row>
    <row r="784" ht="24.0" customHeight="1">
      <c r="A784" s="1"/>
      <c r="B784" s="1"/>
      <c r="C784" s="1"/>
      <c r="D784" s="125"/>
      <c r="E784" s="125"/>
      <c r="F784" s="125"/>
      <c r="G784" s="125"/>
      <c r="H784" s="125"/>
      <c r="I784" s="125"/>
      <c r="J784" s="125"/>
      <c r="K784" s="125"/>
      <c r="L784" s="125"/>
      <c r="M784" s="125"/>
      <c r="N784" s="125"/>
      <c r="O784" s="125"/>
      <c r="P784" s="125"/>
      <c r="Q784" s="125"/>
      <c r="R784" s="125"/>
      <c r="S784" s="125"/>
      <c r="T784" s="125"/>
      <c r="U784" s="125"/>
      <c r="V784" s="125"/>
      <c r="W784" s="125"/>
      <c r="X784" s="125"/>
      <c r="Y784" s="125"/>
      <c r="Z784" s="125"/>
      <c r="AA784" s="125"/>
      <c r="AB784" s="125"/>
      <c r="AC784" s="125"/>
      <c r="AD784" s="125"/>
      <c r="AE784" s="125"/>
      <c r="AF784" s="125"/>
      <c r="AG784" s="125"/>
      <c r="AH784" s="125"/>
      <c r="AI784" s="125"/>
    </row>
    <row r="785" ht="24.0" customHeight="1">
      <c r="A785" s="1"/>
      <c r="B785" s="1"/>
      <c r="C785" s="1"/>
      <c r="D785" s="125"/>
      <c r="E785" s="125"/>
      <c r="F785" s="125"/>
      <c r="G785" s="125"/>
      <c r="H785" s="125"/>
      <c r="I785" s="125"/>
      <c r="J785" s="125"/>
      <c r="K785" s="125"/>
      <c r="L785" s="125"/>
      <c r="M785" s="125"/>
      <c r="N785" s="125"/>
      <c r="O785" s="125"/>
      <c r="P785" s="125"/>
      <c r="Q785" s="125"/>
      <c r="R785" s="125"/>
      <c r="S785" s="125"/>
      <c r="T785" s="125"/>
      <c r="U785" s="125"/>
      <c r="V785" s="125"/>
      <c r="W785" s="125"/>
      <c r="X785" s="125"/>
      <c r="Y785" s="125"/>
      <c r="Z785" s="125"/>
      <c r="AA785" s="125"/>
      <c r="AB785" s="125"/>
      <c r="AC785" s="125"/>
      <c r="AD785" s="125"/>
      <c r="AE785" s="125"/>
      <c r="AF785" s="125"/>
      <c r="AG785" s="125"/>
      <c r="AH785" s="125"/>
      <c r="AI785" s="125"/>
    </row>
    <row r="786" ht="24.0" customHeight="1">
      <c r="A786" s="1"/>
      <c r="B786" s="1"/>
      <c r="C786" s="1"/>
      <c r="D786" s="125"/>
      <c r="E786" s="125"/>
      <c r="F786" s="125"/>
      <c r="G786" s="125"/>
      <c r="H786" s="125"/>
      <c r="I786" s="125"/>
      <c r="J786" s="125"/>
      <c r="K786" s="125"/>
      <c r="L786" s="125"/>
      <c r="M786" s="125"/>
      <c r="N786" s="125"/>
      <c r="O786" s="125"/>
      <c r="P786" s="125"/>
      <c r="Q786" s="125"/>
      <c r="R786" s="125"/>
      <c r="S786" s="125"/>
      <c r="T786" s="125"/>
      <c r="U786" s="125"/>
      <c r="V786" s="125"/>
      <c r="W786" s="125"/>
      <c r="X786" s="125"/>
      <c r="Y786" s="125"/>
      <c r="Z786" s="125"/>
      <c r="AA786" s="125"/>
      <c r="AB786" s="125"/>
      <c r="AC786" s="125"/>
      <c r="AD786" s="125"/>
      <c r="AE786" s="125"/>
      <c r="AF786" s="125"/>
      <c r="AG786" s="125"/>
      <c r="AH786" s="125"/>
      <c r="AI786" s="125"/>
    </row>
    <row r="787" ht="24.0" customHeight="1">
      <c r="A787" s="1"/>
      <c r="B787" s="1"/>
      <c r="C787" s="1"/>
      <c r="D787" s="125"/>
      <c r="E787" s="125"/>
      <c r="F787" s="125"/>
      <c r="G787" s="125"/>
      <c r="H787" s="125"/>
      <c r="I787" s="125"/>
      <c r="J787" s="125"/>
      <c r="K787" s="125"/>
      <c r="L787" s="125"/>
      <c r="M787" s="125"/>
      <c r="N787" s="125"/>
      <c r="O787" s="125"/>
      <c r="P787" s="125"/>
      <c r="Q787" s="125"/>
      <c r="R787" s="125"/>
      <c r="S787" s="125"/>
      <c r="T787" s="125"/>
      <c r="U787" s="125"/>
      <c r="V787" s="125"/>
      <c r="W787" s="125"/>
      <c r="X787" s="125"/>
      <c r="Y787" s="125"/>
      <c r="Z787" s="125"/>
      <c r="AA787" s="125"/>
      <c r="AB787" s="125"/>
      <c r="AC787" s="125"/>
      <c r="AD787" s="125"/>
      <c r="AE787" s="125"/>
      <c r="AF787" s="125"/>
      <c r="AG787" s="125"/>
      <c r="AH787" s="125"/>
      <c r="AI787" s="125"/>
    </row>
    <row r="788" ht="24.0" customHeight="1">
      <c r="A788" s="1"/>
      <c r="B788" s="1"/>
      <c r="C788" s="1"/>
      <c r="D788" s="125"/>
      <c r="E788" s="125"/>
      <c r="F788" s="125"/>
      <c r="G788" s="125"/>
      <c r="H788" s="125"/>
      <c r="I788" s="125"/>
      <c r="J788" s="125"/>
      <c r="K788" s="125"/>
      <c r="L788" s="125"/>
      <c r="M788" s="125"/>
      <c r="N788" s="125"/>
      <c r="O788" s="125"/>
      <c r="P788" s="125"/>
      <c r="Q788" s="125"/>
      <c r="R788" s="125"/>
      <c r="S788" s="125"/>
      <c r="T788" s="125"/>
      <c r="U788" s="125"/>
      <c r="V788" s="125"/>
      <c r="W788" s="125"/>
      <c r="X788" s="125"/>
      <c r="Y788" s="125"/>
      <c r="Z788" s="125"/>
      <c r="AA788" s="125"/>
      <c r="AB788" s="125"/>
      <c r="AC788" s="125"/>
      <c r="AD788" s="125"/>
      <c r="AE788" s="125"/>
      <c r="AF788" s="125"/>
      <c r="AG788" s="125"/>
      <c r="AH788" s="125"/>
      <c r="AI788" s="125"/>
    </row>
    <row r="789" ht="24.0" customHeight="1">
      <c r="A789" s="1"/>
      <c r="B789" s="1"/>
      <c r="C789" s="1"/>
      <c r="D789" s="125"/>
      <c r="E789" s="125"/>
      <c r="F789" s="125"/>
      <c r="G789" s="125"/>
      <c r="H789" s="125"/>
      <c r="I789" s="125"/>
      <c r="J789" s="125"/>
      <c r="K789" s="125"/>
      <c r="L789" s="125"/>
      <c r="M789" s="125"/>
      <c r="N789" s="125"/>
      <c r="O789" s="125"/>
      <c r="P789" s="125"/>
      <c r="Q789" s="125"/>
      <c r="R789" s="125"/>
      <c r="S789" s="125"/>
      <c r="T789" s="125"/>
      <c r="U789" s="125"/>
      <c r="V789" s="125"/>
      <c r="W789" s="125"/>
      <c r="X789" s="125"/>
      <c r="Y789" s="125"/>
      <c r="Z789" s="125"/>
      <c r="AA789" s="125"/>
      <c r="AB789" s="125"/>
      <c r="AC789" s="125"/>
      <c r="AD789" s="125"/>
      <c r="AE789" s="125"/>
      <c r="AF789" s="125"/>
      <c r="AG789" s="125"/>
      <c r="AH789" s="125"/>
      <c r="AI789" s="125"/>
    </row>
    <row r="790" ht="24.0" customHeight="1">
      <c r="A790" s="1"/>
      <c r="B790" s="1"/>
      <c r="C790" s="1"/>
      <c r="D790" s="125"/>
      <c r="E790" s="125"/>
      <c r="F790" s="125"/>
      <c r="G790" s="125"/>
      <c r="H790" s="125"/>
      <c r="I790" s="125"/>
      <c r="J790" s="125"/>
      <c r="K790" s="125"/>
      <c r="L790" s="125"/>
      <c r="M790" s="125"/>
      <c r="N790" s="125"/>
      <c r="O790" s="125"/>
      <c r="P790" s="125"/>
      <c r="Q790" s="125"/>
      <c r="R790" s="125"/>
      <c r="S790" s="125"/>
      <c r="T790" s="125"/>
      <c r="U790" s="125"/>
      <c r="V790" s="125"/>
      <c r="W790" s="125"/>
      <c r="X790" s="125"/>
      <c r="Y790" s="125"/>
      <c r="Z790" s="125"/>
      <c r="AA790" s="125"/>
      <c r="AB790" s="125"/>
      <c r="AC790" s="125"/>
      <c r="AD790" s="125"/>
      <c r="AE790" s="125"/>
      <c r="AF790" s="125"/>
      <c r="AG790" s="125"/>
      <c r="AH790" s="125"/>
      <c r="AI790" s="125"/>
    </row>
    <row r="791" ht="24.0" customHeight="1">
      <c r="A791" s="1"/>
      <c r="B791" s="1"/>
      <c r="C791" s="1"/>
      <c r="D791" s="125"/>
      <c r="E791" s="125"/>
      <c r="F791" s="125"/>
      <c r="G791" s="125"/>
      <c r="H791" s="125"/>
      <c r="I791" s="125"/>
      <c r="J791" s="125"/>
      <c r="K791" s="125"/>
      <c r="L791" s="125"/>
      <c r="M791" s="125"/>
      <c r="N791" s="125"/>
      <c r="O791" s="125"/>
      <c r="P791" s="125"/>
      <c r="Q791" s="125"/>
      <c r="R791" s="125"/>
      <c r="S791" s="125"/>
      <c r="T791" s="125"/>
      <c r="U791" s="125"/>
      <c r="V791" s="125"/>
      <c r="W791" s="125"/>
      <c r="X791" s="125"/>
      <c r="Y791" s="125"/>
      <c r="Z791" s="125"/>
      <c r="AA791" s="125"/>
      <c r="AB791" s="125"/>
      <c r="AC791" s="125"/>
      <c r="AD791" s="125"/>
      <c r="AE791" s="125"/>
      <c r="AF791" s="125"/>
      <c r="AG791" s="125"/>
      <c r="AH791" s="125"/>
      <c r="AI791" s="125"/>
    </row>
    <row r="792" ht="24.0" customHeight="1">
      <c r="A792" s="1"/>
      <c r="B792" s="1"/>
      <c r="C792" s="1"/>
      <c r="D792" s="125"/>
      <c r="E792" s="125"/>
      <c r="F792" s="125"/>
      <c r="G792" s="125"/>
      <c r="H792" s="125"/>
      <c r="I792" s="125"/>
      <c r="J792" s="125"/>
      <c r="K792" s="125"/>
      <c r="L792" s="125"/>
      <c r="M792" s="125"/>
      <c r="N792" s="125"/>
      <c r="O792" s="125"/>
      <c r="P792" s="125"/>
      <c r="Q792" s="125"/>
      <c r="R792" s="125"/>
      <c r="S792" s="125"/>
      <c r="T792" s="125"/>
      <c r="U792" s="125"/>
      <c r="V792" s="125"/>
      <c r="W792" s="125"/>
      <c r="X792" s="125"/>
      <c r="Y792" s="125"/>
      <c r="Z792" s="125"/>
      <c r="AA792" s="125"/>
      <c r="AB792" s="125"/>
      <c r="AC792" s="125"/>
      <c r="AD792" s="125"/>
      <c r="AE792" s="125"/>
      <c r="AF792" s="125"/>
      <c r="AG792" s="125"/>
      <c r="AH792" s="125"/>
      <c r="AI792" s="125"/>
    </row>
    <row r="793" ht="24.0" customHeight="1">
      <c r="A793" s="1"/>
      <c r="B793" s="1"/>
      <c r="C793" s="1"/>
      <c r="D793" s="125"/>
      <c r="E793" s="125"/>
      <c r="F793" s="125"/>
      <c r="G793" s="125"/>
      <c r="H793" s="125"/>
      <c r="I793" s="125"/>
      <c r="J793" s="125"/>
      <c r="K793" s="125"/>
      <c r="L793" s="125"/>
      <c r="M793" s="125"/>
      <c r="N793" s="125"/>
      <c r="O793" s="125"/>
      <c r="P793" s="125"/>
      <c r="Q793" s="125"/>
      <c r="R793" s="125"/>
      <c r="S793" s="125"/>
      <c r="T793" s="125"/>
      <c r="U793" s="125"/>
      <c r="V793" s="125"/>
      <c r="W793" s="125"/>
      <c r="X793" s="125"/>
      <c r="Y793" s="125"/>
      <c r="Z793" s="125"/>
      <c r="AA793" s="125"/>
      <c r="AB793" s="125"/>
      <c r="AC793" s="125"/>
      <c r="AD793" s="125"/>
      <c r="AE793" s="125"/>
      <c r="AF793" s="125"/>
      <c r="AG793" s="125"/>
      <c r="AH793" s="125"/>
      <c r="AI793" s="125"/>
    </row>
    <row r="794" ht="24.0" customHeight="1">
      <c r="A794" s="1"/>
      <c r="B794" s="1"/>
      <c r="C794" s="1"/>
      <c r="D794" s="125"/>
      <c r="E794" s="125"/>
      <c r="F794" s="125"/>
      <c r="G794" s="125"/>
      <c r="H794" s="125"/>
      <c r="I794" s="125"/>
      <c r="J794" s="125"/>
      <c r="K794" s="125"/>
      <c r="L794" s="125"/>
      <c r="M794" s="125"/>
      <c r="N794" s="125"/>
      <c r="O794" s="125"/>
      <c r="P794" s="125"/>
      <c r="Q794" s="125"/>
      <c r="R794" s="125"/>
      <c r="S794" s="125"/>
      <c r="T794" s="125"/>
      <c r="U794" s="125"/>
      <c r="V794" s="125"/>
      <c r="W794" s="125"/>
      <c r="X794" s="125"/>
      <c r="Y794" s="125"/>
      <c r="Z794" s="125"/>
      <c r="AA794" s="125"/>
      <c r="AB794" s="125"/>
      <c r="AC794" s="125"/>
      <c r="AD794" s="125"/>
      <c r="AE794" s="125"/>
      <c r="AF794" s="125"/>
      <c r="AG794" s="125"/>
      <c r="AH794" s="125"/>
      <c r="AI794" s="125"/>
    </row>
    <row r="795" ht="24.0" customHeight="1">
      <c r="A795" s="1"/>
      <c r="B795" s="1"/>
      <c r="C795" s="1"/>
      <c r="D795" s="125"/>
      <c r="E795" s="125"/>
      <c r="F795" s="125"/>
      <c r="G795" s="125"/>
      <c r="H795" s="125"/>
      <c r="I795" s="125"/>
      <c r="J795" s="125"/>
      <c r="K795" s="125"/>
      <c r="L795" s="125"/>
      <c r="M795" s="125"/>
      <c r="N795" s="125"/>
      <c r="O795" s="125"/>
      <c r="P795" s="125"/>
      <c r="Q795" s="125"/>
      <c r="R795" s="125"/>
      <c r="S795" s="125"/>
      <c r="T795" s="125"/>
      <c r="U795" s="125"/>
      <c r="V795" s="125"/>
      <c r="W795" s="125"/>
      <c r="X795" s="125"/>
      <c r="Y795" s="125"/>
      <c r="Z795" s="125"/>
      <c r="AA795" s="125"/>
      <c r="AB795" s="125"/>
      <c r="AC795" s="125"/>
      <c r="AD795" s="125"/>
      <c r="AE795" s="125"/>
      <c r="AF795" s="125"/>
      <c r="AG795" s="125"/>
      <c r="AH795" s="125"/>
      <c r="AI795" s="125"/>
    </row>
    <row r="796" ht="24.0" customHeight="1">
      <c r="A796" s="1"/>
      <c r="B796" s="1"/>
      <c r="C796" s="1"/>
      <c r="D796" s="125"/>
      <c r="E796" s="125"/>
      <c r="F796" s="125"/>
      <c r="G796" s="125"/>
      <c r="H796" s="125"/>
      <c r="I796" s="125"/>
      <c r="J796" s="125"/>
      <c r="K796" s="125"/>
      <c r="L796" s="125"/>
      <c r="M796" s="125"/>
      <c r="N796" s="125"/>
      <c r="O796" s="125"/>
      <c r="P796" s="125"/>
      <c r="Q796" s="125"/>
      <c r="R796" s="125"/>
      <c r="S796" s="125"/>
      <c r="T796" s="125"/>
      <c r="U796" s="125"/>
      <c r="V796" s="125"/>
      <c r="W796" s="125"/>
      <c r="X796" s="125"/>
      <c r="Y796" s="125"/>
      <c r="Z796" s="125"/>
      <c r="AA796" s="125"/>
      <c r="AB796" s="125"/>
      <c r="AC796" s="125"/>
      <c r="AD796" s="125"/>
      <c r="AE796" s="125"/>
      <c r="AF796" s="125"/>
      <c r="AG796" s="125"/>
      <c r="AH796" s="125"/>
      <c r="AI796" s="125"/>
    </row>
    <row r="797" ht="24.0" customHeight="1">
      <c r="A797" s="1"/>
      <c r="B797" s="1"/>
      <c r="C797" s="1"/>
      <c r="D797" s="125"/>
      <c r="E797" s="125"/>
      <c r="F797" s="125"/>
      <c r="G797" s="125"/>
      <c r="H797" s="125"/>
      <c r="I797" s="125"/>
      <c r="J797" s="125"/>
      <c r="K797" s="125"/>
      <c r="L797" s="125"/>
      <c r="M797" s="125"/>
      <c r="N797" s="125"/>
      <c r="O797" s="125"/>
      <c r="P797" s="125"/>
      <c r="Q797" s="125"/>
      <c r="R797" s="125"/>
      <c r="S797" s="125"/>
      <c r="T797" s="125"/>
      <c r="U797" s="125"/>
      <c r="V797" s="125"/>
      <c r="W797" s="125"/>
      <c r="X797" s="125"/>
      <c r="Y797" s="125"/>
      <c r="Z797" s="125"/>
      <c r="AA797" s="125"/>
      <c r="AB797" s="125"/>
      <c r="AC797" s="125"/>
      <c r="AD797" s="125"/>
      <c r="AE797" s="125"/>
      <c r="AF797" s="125"/>
      <c r="AG797" s="125"/>
      <c r="AH797" s="125"/>
      <c r="AI797" s="125"/>
    </row>
    <row r="798" ht="24.0" customHeight="1">
      <c r="A798" s="1"/>
      <c r="B798" s="1"/>
      <c r="C798" s="1"/>
      <c r="D798" s="125"/>
      <c r="E798" s="125"/>
      <c r="F798" s="125"/>
      <c r="G798" s="125"/>
      <c r="H798" s="125"/>
      <c r="I798" s="125"/>
      <c r="J798" s="125"/>
      <c r="K798" s="125"/>
      <c r="L798" s="125"/>
      <c r="M798" s="125"/>
      <c r="N798" s="125"/>
      <c r="O798" s="125"/>
      <c r="P798" s="125"/>
      <c r="Q798" s="125"/>
      <c r="R798" s="125"/>
      <c r="S798" s="125"/>
      <c r="T798" s="125"/>
      <c r="U798" s="125"/>
      <c r="V798" s="125"/>
      <c r="W798" s="125"/>
      <c r="X798" s="125"/>
      <c r="Y798" s="125"/>
      <c r="Z798" s="125"/>
      <c r="AA798" s="125"/>
      <c r="AB798" s="125"/>
      <c r="AC798" s="125"/>
      <c r="AD798" s="125"/>
      <c r="AE798" s="125"/>
      <c r="AF798" s="125"/>
      <c r="AG798" s="125"/>
      <c r="AH798" s="125"/>
      <c r="AI798" s="125"/>
    </row>
    <row r="799" ht="24.0" customHeight="1">
      <c r="A799" s="1"/>
      <c r="B799" s="1"/>
      <c r="C799" s="1"/>
      <c r="D799" s="125"/>
      <c r="E799" s="125"/>
      <c r="F799" s="125"/>
      <c r="G799" s="125"/>
      <c r="H799" s="125"/>
      <c r="I799" s="125"/>
      <c r="J799" s="125"/>
      <c r="K799" s="125"/>
      <c r="L799" s="125"/>
      <c r="M799" s="125"/>
      <c r="N799" s="125"/>
      <c r="O799" s="125"/>
      <c r="P799" s="125"/>
      <c r="Q799" s="125"/>
      <c r="R799" s="125"/>
      <c r="S799" s="125"/>
      <c r="T799" s="125"/>
      <c r="U799" s="125"/>
      <c r="V799" s="125"/>
      <c r="W799" s="125"/>
      <c r="X799" s="125"/>
      <c r="Y799" s="125"/>
      <c r="Z799" s="125"/>
      <c r="AA799" s="125"/>
      <c r="AB799" s="125"/>
      <c r="AC799" s="125"/>
      <c r="AD799" s="125"/>
      <c r="AE799" s="125"/>
      <c r="AF799" s="125"/>
      <c r="AG799" s="125"/>
      <c r="AH799" s="125"/>
      <c r="AI799" s="125"/>
    </row>
    <row r="800" ht="24.0" customHeight="1">
      <c r="A800" s="1"/>
      <c r="B800" s="1"/>
      <c r="C800" s="1"/>
      <c r="D800" s="125"/>
      <c r="E800" s="125"/>
      <c r="F800" s="125"/>
      <c r="G800" s="125"/>
      <c r="H800" s="125"/>
      <c r="I800" s="125"/>
      <c r="J800" s="125"/>
      <c r="K800" s="125"/>
      <c r="L800" s="125"/>
      <c r="M800" s="125"/>
      <c r="N800" s="125"/>
      <c r="O800" s="125"/>
      <c r="P800" s="125"/>
      <c r="Q800" s="125"/>
      <c r="R800" s="125"/>
      <c r="S800" s="125"/>
      <c r="T800" s="125"/>
      <c r="U800" s="125"/>
      <c r="V800" s="125"/>
      <c r="W800" s="125"/>
      <c r="X800" s="125"/>
      <c r="Y800" s="125"/>
      <c r="Z800" s="125"/>
      <c r="AA800" s="125"/>
      <c r="AB800" s="125"/>
      <c r="AC800" s="125"/>
      <c r="AD800" s="125"/>
      <c r="AE800" s="125"/>
      <c r="AF800" s="125"/>
      <c r="AG800" s="125"/>
      <c r="AH800" s="125"/>
      <c r="AI800" s="125"/>
    </row>
    <row r="801" ht="24.0" customHeight="1">
      <c r="A801" s="1"/>
      <c r="B801" s="1"/>
      <c r="C801" s="1"/>
      <c r="D801" s="125"/>
      <c r="E801" s="125"/>
      <c r="F801" s="125"/>
      <c r="G801" s="125"/>
      <c r="H801" s="125"/>
      <c r="I801" s="125"/>
      <c r="J801" s="125"/>
      <c r="K801" s="125"/>
      <c r="L801" s="125"/>
      <c r="M801" s="125"/>
      <c r="N801" s="125"/>
      <c r="O801" s="125"/>
      <c r="P801" s="125"/>
      <c r="Q801" s="125"/>
      <c r="R801" s="125"/>
      <c r="S801" s="125"/>
      <c r="T801" s="125"/>
      <c r="U801" s="125"/>
      <c r="V801" s="125"/>
      <c r="W801" s="125"/>
      <c r="X801" s="125"/>
      <c r="Y801" s="125"/>
      <c r="Z801" s="125"/>
      <c r="AA801" s="125"/>
      <c r="AB801" s="125"/>
      <c r="AC801" s="125"/>
      <c r="AD801" s="125"/>
      <c r="AE801" s="125"/>
      <c r="AF801" s="125"/>
      <c r="AG801" s="125"/>
      <c r="AH801" s="125"/>
      <c r="AI801" s="125"/>
    </row>
    <row r="802" ht="24.0" customHeight="1">
      <c r="A802" s="1"/>
      <c r="B802" s="1"/>
      <c r="C802" s="1"/>
      <c r="D802" s="125"/>
      <c r="E802" s="125"/>
      <c r="F802" s="125"/>
      <c r="G802" s="125"/>
      <c r="H802" s="125"/>
      <c r="I802" s="125"/>
      <c r="J802" s="125"/>
      <c r="K802" s="125"/>
      <c r="L802" s="125"/>
      <c r="M802" s="125"/>
      <c r="N802" s="125"/>
      <c r="O802" s="125"/>
      <c r="P802" s="125"/>
      <c r="Q802" s="125"/>
      <c r="R802" s="125"/>
      <c r="S802" s="125"/>
      <c r="T802" s="125"/>
      <c r="U802" s="125"/>
      <c r="V802" s="125"/>
      <c r="W802" s="125"/>
      <c r="X802" s="125"/>
      <c r="Y802" s="125"/>
      <c r="Z802" s="125"/>
      <c r="AA802" s="125"/>
      <c r="AB802" s="125"/>
      <c r="AC802" s="125"/>
      <c r="AD802" s="125"/>
      <c r="AE802" s="125"/>
      <c r="AF802" s="125"/>
      <c r="AG802" s="125"/>
      <c r="AH802" s="125"/>
      <c r="AI802" s="125"/>
    </row>
    <row r="803" ht="24.0" customHeight="1">
      <c r="A803" s="1"/>
      <c r="B803" s="1"/>
      <c r="C803" s="1"/>
      <c r="D803" s="125"/>
      <c r="E803" s="125"/>
      <c r="F803" s="125"/>
      <c r="G803" s="125"/>
      <c r="H803" s="125"/>
      <c r="I803" s="125"/>
      <c r="J803" s="125"/>
      <c r="K803" s="125"/>
      <c r="L803" s="125"/>
      <c r="M803" s="125"/>
      <c r="N803" s="125"/>
      <c r="O803" s="125"/>
      <c r="P803" s="125"/>
      <c r="Q803" s="125"/>
      <c r="R803" s="125"/>
      <c r="S803" s="125"/>
      <c r="T803" s="125"/>
      <c r="U803" s="125"/>
      <c r="V803" s="125"/>
      <c r="W803" s="125"/>
      <c r="X803" s="125"/>
      <c r="Y803" s="125"/>
      <c r="Z803" s="125"/>
      <c r="AA803" s="125"/>
      <c r="AB803" s="125"/>
      <c r="AC803" s="125"/>
      <c r="AD803" s="125"/>
      <c r="AE803" s="125"/>
      <c r="AF803" s="125"/>
      <c r="AG803" s="125"/>
      <c r="AH803" s="125"/>
      <c r="AI803" s="125"/>
    </row>
    <row r="804" ht="24.0" customHeight="1">
      <c r="A804" s="1"/>
      <c r="B804" s="1"/>
      <c r="C804" s="1"/>
      <c r="D804" s="125"/>
      <c r="E804" s="125"/>
      <c r="F804" s="125"/>
      <c r="G804" s="125"/>
      <c r="H804" s="125"/>
      <c r="I804" s="125"/>
      <c r="J804" s="125"/>
      <c r="K804" s="125"/>
      <c r="L804" s="125"/>
      <c r="M804" s="125"/>
      <c r="N804" s="125"/>
      <c r="O804" s="125"/>
      <c r="P804" s="125"/>
      <c r="Q804" s="125"/>
      <c r="R804" s="125"/>
      <c r="S804" s="125"/>
      <c r="T804" s="125"/>
      <c r="U804" s="125"/>
      <c r="V804" s="125"/>
      <c r="W804" s="125"/>
      <c r="X804" s="125"/>
      <c r="Y804" s="125"/>
      <c r="Z804" s="125"/>
      <c r="AA804" s="125"/>
      <c r="AB804" s="125"/>
      <c r="AC804" s="125"/>
      <c r="AD804" s="125"/>
      <c r="AE804" s="125"/>
      <c r="AF804" s="125"/>
      <c r="AG804" s="125"/>
      <c r="AH804" s="125"/>
      <c r="AI804" s="125"/>
    </row>
    <row r="805" ht="24.0" customHeight="1">
      <c r="A805" s="1"/>
      <c r="B805" s="1"/>
      <c r="C805" s="1"/>
      <c r="D805" s="125"/>
      <c r="E805" s="125"/>
      <c r="F805" s="125"/>
      <c r="G805" s="125"/>
      <c r="H805" s="125"/>
      <c r="I805" s="125"/>
      <c r="J805" s="125"/>
      <c r="K805" s="125"/>
      <c r="L805" s="125"/>
      <c r="M805" s="125"/>
      <c r="N805" s="125"/>
      <c r="O805" s="125"/>
      <c r="P805" s="125"/>
      <c r="Q805" s="125"/>
      <c r="R805" s="125"/>
      <c r="S805" s="125"/>
      <c r="T805" s="125"/>
      <c r="U805" s="125"/>
      <c r="V805" s="125"/>
      <c r="W805" s="125"/>
      <c r="X805" s="125"/>
      <c r="Y805" s="125"/>
      <c r="Z805" s="125"/>
      <c r="AA805" s="125"/>
      <c r="AB805" s="125"/>
      <c r="AC805" s="125"/>
      <c r="AD805" s="125"/>
      <c r="AE805" s="125"/>
      <c r="AF805" s="125"/>
      <c r="AG805" s="125"/>
      <c r="AH805" s="125"/>
      <c r="AI805" s="125"/>
    </row>
    <row r="806" ht="24.0" customHeight="1">
      <c r="A806" s="1"/>
      <c r="B806" s="1"/>
      <c r="C806" s="1"/>
      <c r="D806" s="125"/>
      <c r="E806" s="125"/>
      <c r="F806" s="125"/>
      <c r="G806" s="125"/>
      <c r="H806" s="125"/>
      <c r="I806" s="125"/>
      <c r="J806" s="125"/>
      <c r="K806" s="125"/>
      <c r="L806" s="125"/>
      <c r="M806" s="125"/>
      <c r="N806" s="125"/>
      <c r="O806" s="125"/>
      <c r="P806" s="125"/>
      <c r="Q806" s="125"/>
      <c r="R806" s="125"/>
      <c r="S806" s="125"/>
      <c r="T806" s="125"/>
      <c r="U806" s="125"/>
      <c r="V806" s="125"/>
      <c r="W806" s="125"/>
      <c r="X806" s="125"/>
      <c r="Y806" s="125"/>
      <c r="Z806" s="125"/>
      <c r="AA806" s="125"/>
      <c r="AB806" s="125"/>
      <c r="AC806" s="125"/>
      <c r="AD806" s="125"/>
      <c r="AE806" s="125"/>
      <c r="AF806" s="125"/>
      <c r="AG806" s="125"/>
      <c r="AH806" s="125"/>
      <c r="AI806" s="125"/>
    </row>
    <row r="807" ht="24.0" customHeight="1">
      <c r="A807" s="1"/>
      <c r="B807" s="1"/>
      <c r="C807" s="1"/>
      <c r="D807" s="125"/>
      <c r="E807" s="125"/>
      <c r="F807" s="125"/>
      <c r="G807" s="125"/>
      <c r="H807" s="125"/>
      <c r="I807" s="125"/>
      <c r="J807" s="125"/>
      <c r="K807" s="125"/>
      <c r="L807" s="125"/>
      <c r="M807" s="125"/>
      <c r="N807" s="125"/>
      <c r="O807" s="125"/>
      <c r="P807" s="125"/>
      <c r="Q807" s="125"/>
      <c r="R807" s="125"/>
      <c r="S807" s="125"/>
      <c r="T807" s="125"/>
      <c r="U807" s="125"/>
      <c r="V807" s="125"/>
      <c r="W807" s="125"/>
      <c r="X807" s="125"/>
      <c r="Y807" s="125"/>
      <c r="Z807" s="125"/>
      <c r="AA807" s="125"/>
      <c r="AB807" s="125"/>
      <c r="AC807" s="125"/>
      <c r="AD807" s="125"/>
      <c r="AE807" s="125"/>
      <c r="AF807" s="125"/>
      <c r="AG807" s="125"/>
      <c r="AH807" s="125"/>
      <c r="AI807" s="125"/>
    </row>
    <row r="808" ht="24.0" customHeight="1">
      <c r="A808" s="1"/>
      <c r="B808" s="1"/>
      <c r="C808" s="1"/>
      <c r="D808" s="125"/>
      <c r="E808" s="125"/>
      <c r="F808" s="125"/>
      <c r="G808" s="125"/>
      <c r="H808" s="125"/>
      <c r="I808" s="125"/>
      <c r="J808" s="125"/>
      <c r="K808" s="125"/>
      <c r="L808" s="125"/>
      <c r="M808" s="125"/>
      <c r="N808" s="125"/>
      <c r="O808" s="125"/>
      <c r="P808" s="125"/>
      <c r="Q808" s="125"/>
      <c r="R808" s="125"/>
      <c r="S808" s="125"/>
      <c r="T808" s="125"/>
      <c r="U808" s="125"/>
      <c r="V808" s="125"/>
      <c r="W808" s="125"/>
      <c r="X808" s="125"/>
      <c r="Y808" s="125"/>
      <c r="Z808" s="125"/>
      <c r="AA808" s="125"/>
      <c r="AB808" s="125"/>
      <c r="AC808" s="125"/>
      <c r="AD808" s="125"/>
      <c r="AE808" s="125"/>
      <c r="AF808" s="125"/>
      <c r="AG808" s="125"/>
      <c r="AH808" s="125"/>
      <c r="AI808" s="125"/>
    </row>
    <row r="809" ht="24.0" customHeight="1">
      <c r="A809" s="1"/>
      <c r="B809" s="1"/>
      <c r="C809" s="1"/>
      <c r="D809" s="125"/>
      <c r="E809" s="125"/>
      <c r="F809" s="125"/>
      <c r="G809" s="125"/>
      <c r="H809" s="125"/>
      <c r="I809" s="125"/>
      <c r="J809" s="125"/>
      <c r="K809" s="125"/>
      <c r="L809" s="125"/>
      <c r="M809" s="125"/>
      <c r="N809" s="125"/>
      <c r="O809" s="125"/>
      <c r="P809" s="125"/>
      <c r="Q809" s="125"/>
      <c r="R809" s="125"/>
      <c r="S809" s="125"/>
      <c r="T809" s="125"/>
      <c r="U809" s="125"/>
      <c r="V809" s="125"/>
      <c r="W809" s="125"/>
      <c r="X809" s="125"/>
      <c r="Y809" s="125"/>
      <c r="Z809" s="125"/>
      <c r="AA809" s="125"/>
      <c r="AB809" s="125"/>
      <c r="AC809" s="125"/>
      <c r="AD809" s="125"/>
      <c r="AE809" s="125"/>
      <c r="AF809" s="125"/>
      <c r="AG809" s="125"/>
      <c r="AH809" s="125"/>
      <c r="AI809" s="125"/>
    </row>
    <row r="810" ht="24.0" customHeight="1">
      <c r="A810" s="1"/>
      <c r="B810" s="1"/>
      <c r="C810" s="1"/>
      <c r="D810" s="125"/>
      <c r="E810" s="125"/>
      <c r="F810" s="125"/>
      <c r="G810" s="125"/>
      <c r="H810" s="125"/>
      <c r="I810" s="125"/>
      <c r="J810" s="125"/>
      <c r="K810" s="125"/>
      <c r="L810" s="125"/>
      <c r="M810" s="125"/>
      <c r="N810" s="125"/>
      <c r="O810" s="125"/>
      <c r="P810" s="125"/>
      <c r="Q810" s="125"/>
      <c r="R810" s="125"/>
      <c r="S810" s="125"/>
      <c r="T810" s="125"/>
      <c r="U810" s="125"/>
      <c r="V810" s="125"/>
      <c r="W810" s="125"/>
      <c r="X810" s="125"/>
      <c r="Y810" s="125"/>
      <c r="Z810" s="125"/>
      <c r="AA810" s="125"/>
      <c r="AB810" s="125"/>
      <c r="AC810" s="125"/>
      <c r="AD810" s="125"/>
      <c r="AE810" s="125"/>
      <c r="AF810" s="125"/>
      <c r="AG810" s="125"/>
      <c r="AH810" s="125"/>
      <c r="AI810" s="125"/>
    </row>
    <row r="811" ht="24.0" customHeight="1">
      <c r="A811" s="1"/>
      <c r="B811" s="1"/>
      <c r="C811" s="1"/>
      <c r="D811" s="125"/>
      <c r="E811" s="125"/>
      <c r="F811" s="125"/>
      <c r="G811" s="125"/>
      <c r="H811" s="125"/>
      <c r="I811" s="125"/>
      <c r="J811" s="125"/>
      <c r="K811" s="125"/>
      <c r="L811" s="125"/>
      <c r="M811" s="125"/>
      <c r="N811" s="125"/>
      <c r="O811" s="125"/>
      <c r="P811" s="125"/>
      <c r="Q811" s="125"/>
      <c r="R811" s="125"/>
      <c r="S811" s="125"/>
      <c r="T811" s="125"/>
      <c r="U811" s="125"/>
      <c r="V811" s="125"/>
      <c r="W811" s="125"/>
      <c r="X811" s="125"/>
      <c r="Y811" s="125"/>
      <c r="Z811" s="125"/>
      <c r="AA811" s="125"/>
      <c r="AB811" s="125"/>
      <c r="AC811" s="125"/>
      <c r="AD811" s="125"/>
      <c r="AE811" s="125"/>
      <c r="AF811" s="125"/>
      <c r="AG811" s="125"/>
      <c r="AH811" s="125"/>
      <c r="AI811" s="125"/>
    </row>
    <row r="812" ht="24.0" customHeight="1">
      <c r="A812" s="1"/>
      <c r="B812" s="1"/>
      <c r="C812" s="1"/>
      <c r="D812" s="125"/>
      <c r="E812" s="125"/>
      <c r="F812" s="125"/>
      <c r="G812" s="125"/>
      <c r="H812" s="125"/>
      <c r="I812" s="125"/>
      <c r="J812" s="125"/>
      <c r="K812" s="125"/>
      <c r="L812" s="125"/>
      <c r="M812" s="125"/>
      <c r="N812" s="125"/>
      <c r="O812" s="125"/>
      <c r="P812" s="125"/>
      <c r="Q812" s="125"/>
      <c r="R812" s="125"/>
      <c r="S812" s="125"/>
      <c r="T812" s="125"/>
      <c r="U812" s="125"/>
      <c r="V812" s="125"/>
      <c r="W812" s="125"/>
      <c r="X812" s="125"/>
      <c r="Y812" s="125"/>
      <c r="Z812" s="125"/>
      <c r="AA812" s="125"/>
      <c r="AB812" s="125"/>
      <c r="AC812" s="125"/>
      <c r="AD812" s="125"/>
      <c r="AE812" s="125"/>
      <c r="AF812" s="125"/>
      <c r="AG812" s="125"/>
      <c r="AH812" s="125"/>
      <c r="AI812" s="125"/>
    </row>
    <row r="813" ht="24.0" customHeight="1">
      <c r="A813" s="1"/>
      <c r="B813" s="1"/>
      <c r="C813" s="1"/>
      <c r="D813" s="125"/>
      <c r="E813" s="125"/>
      <c r="F813" s="125"/>
      <c r="G813" s="125"/>
      <c r="H813" s="125"/>
      <c r="I813" s="125"/>
      <c r="J813" s="125"/>
      <c r="K813" s="125"/>
      <c r="L813" s="125"/>
      <c r="M813" s="125"/>
      <c r="N813" s="125"/>
      <c r="O813" s="125"/>
      <c r="P813" s="125"/>
      <c r="Q813" s="125"/>
      <c r="R813" s="125"/>
      <c r="S813" s="125"/>
      <c r="T813" s="125"/>
      <c r="U813" s="125"/>
      <c r="V813" s="125"/>
      <c r="W813" s="125"/>
      <c r="X813" s="125"/>
      <c r="Y813" s="125"/>
      <c r="Z813" s="125"/>
      <c r="AA813" s="125"/>
      <c r="AB813" s="125"/>
      <c r="AC813" s="125"/>
      <c r="AD813" s="125"/>
      <c r="AE813" s="125"/>
      <c r="AF813" s="125"/>
      <c r="AG813" s="125"/>
      <c r="AH813" s="125"/>
      <c r="AI813" s="125"/>
    </row>
    <row r="814" ht="24.0" customHeight="1">
      <c r="A814" s="1"/>
      <c r="B814" s="1"/>
      <c r="C814" s="1"/>
      <c r="D814" s="125"/>
      <c r="E814" s="125"/>
      <c r="F814" s="125"/>
      <c r="G814" s="125"/>
      <c r="H814" s="125"/>
      <c r="I814" s="125"/>
      <c r="J814" s="125"/>
      <c r="K814" s="125"/>
      <c r="L814" s="125"/>
      <c r="M814" s="125"/>
      <c r="N814" s="125"/>
      <c r="O814" s="125"/>
      <c r="P814" s="125"/>
      <c r="Q814" s="125"/>
      <c r="R814" s="125"/>
      <c r="S814" s="125"/>
      <c r="T814" s="125"/>
      <c r="U814" s="125"/>
      <c r="V814" s="125"/>
      <c r="W814" s="125"/>
      <c r="X814" s="125"/>
      <c r="Y814" s="125"/>
      <c r="Z814" s="125"/>
      <c r="AA814" s="125"/>
      <c r="AB814" s="125"/>
      <c r="AC814" s="125"/>
      <c r="AD814" s="125"/>
      <c r="AE814" s="125"/>
      <c r="AF814" s="125"/>
      <c r="AG814" s="125"/>
      <c r="AH814" s="125"/>
      <c r="AI814" s="125"/>
    </row>
    <row r="815" ht="24.0" customHeight="1">
      <c r="A815" s="1"/>
      <c r="B815" s="1"/>
      <c r="C815" s="1"/>
      <c r="D815" s="125"/>
      <c r="E815" s="125"/>
      <c r="F815" s="125"/>
      <c r="G815" s="125"/>
      <c r="H815" s="125"/>
      <c r="I815" s="125"/>
      <c r="J815" s="125"/>
      <c r="K815" s="125"/>
      <c r="L815" s="125"/>
      <c r="M815" s="125"/>
      <c r="N815" s="125"/>
      <c r="O815" s="125"/>
      <c r="P815" s="125"/>
      <c r="Q815" s="125"/>
      <c r="R815" s="125"/>
      <c r="S815" s="125"/>
      <c r="T815" s="125"/>
      <c r="U815" s="125"/>
      <c r="V815" s="125"/>
      <c r="W815" s="125"/>
      <c r="X815" s="125"/>
      <c r="Y815" s="125"/>
      <c r="Z815" s="125"/>
      <c r="AA815" s="125"/>
      <c r="AB815" s="125"/>
      <c r="AC815" s="125"/>
      <c r="AD815" s="125"/>
      <c r="AE815" s="125"/>
      <c r="AF815" s="125"/>
      <c r="AG815" s="125"/>
      <c r="AH815" s="125"/>
      <c r="AI815" s="125"/>
    </row>
    <row r="816" ht="24.0" customHeight="1">
      <c r="A816" s="1"/>
      <c r="B816" s="1"/>
      <c r="C816" s="1"/>
      <c r="D816" s="125"/>
      <c r="E816" s="125"/>
      <c r="F816" s="125"/>
      <c r="G816" s="125"/>
      <c r="H816" s="125"/>
      <c r="I816" s="125"/>
      <c r="J816" s="125"/>
      <c r="K816" s="125"/>
      <c r="L816" s="125"/>
      <c r="M816" s="125"/>
      <c r="N816" s="125"/>
      <c r="O816" s="125"/>
      <c r="P816" s="125"/>
      <c r="Q816" s="125"/>
      <c r="R816" s="125"/>
      <c r="S816" s="125"/>
      <c r="T816" s="125"/>
      <c r="U816" s="125"/>
      <c r="V816" s="125"/>
      <c r="W816" s="125"/>
      <c r="X816" s="125"/>
      <c r="Y816" s="125"/>
      <c r="Z816" s="125"/>
      <c r="AA816" s="125"/>
      <c r="AB816" s="125"/>
      <c r="AC816" s="125"/>
      <c r="AD816" s="125"/>
      <c r="AE816" s="125"/>
      <c r="AF816" s="125"/>
      <c r="AG816" s="125"/>
      <c r="AH816" s="125"/>
      <c r="AI816" s="125"/>
    </row>
    <row r="817" ht="24.0" customHeight="1">
      <c r="A817" s="1"/>
      <c r="B817" s="1"/>
      <c r="C817" s="1"/>
      <c r="D817" s="125"/>
      <c r="E817" s="125"/>
      <c r="F817" s="125"/>
      <c r="G817" s="125"/>
      <c r="H817" s="125"/>
      <c r="I817" s="125"/>
      <c r="J817" s="125"/>
      <c r="K817" s="125"/>
      <c r="L817" s="125"/>
      <c r="M817" s="125"/>
      <c r="N817" s="125"/>
      <c r="O817" s="125"/>
      <c r="P817" s="125"/>
      <c r="Q817" s="125"/>
      <c r="R817" s="125"/>
      <c r="S817" s="125"/>
      <c r="T817" s="125"/>
      <c r="U817" s="125"/>
      <c r="V817" s="125"/>
      <c r="W817" s="125"/>
      <c r="X817" s="125"/>
      <c r="Y817" s="125"/>
      <c r="Z817" s="125"/>
      <c r="AA817" s="125"/>
      <c r="AB817" s="125"/>
      <c r="AC817" s="125"/>
      <c r="AD817" s="125"/>
      <c r="AE817" s="125"/>
      <c r="AF817" s="125"/>
      <c r="AG817" s="125"/>
      <c r="AH817" s="125"/>
      <c r="AI817" s="125"/>
    </row>
    <row r="818" ht="24.0" customHeight="1">
      <c r="A818" s="1"/>
      <c r="B818" s="1"/>
      <c r="C818" s="1"/>
      <c r="D818" s="125"/>
      <c r="E818" s="125"/>
      <c r="F818" s="125"/>
      <c r="G818" s="125"/>
      <c r="H818" s="125"/>
      <c r="I818" s="125"/>
      <c r="J818" s="125"/>
      <c r="K818" s="125"/>
      <c r="L818" s="125"/>
      <c r="M818" s="125"/>
      <c r="N818" s="125"/>
      <c r="O818" s="125"/>
      <c r="P818" s="125"/>
      <c r="Q818" s="125"/>
      <c r="R818" s="125"/>
      <c r="S818" s="125"/>
      <c r="T818" s="125"/>
      <c r="U818" s="125"/>
      <c r="V818" s="125"/>
      <c r="W818" s="125"/>
      <c r="X818" s="125"/>
      <c r="Y818" s="125"/>
      <c r="Z818" s="125"/>
      <c r="AA818" s="125"/>
      <c r="AB818" s="125"/>
      <c r="AC818" s="125"/>
      <c r="AD818" s="125"/>
      <c r="AE818" s="125"/>
      <c r="AF818" s="125"/>
      <c r="AG818" s="125"/>
      <c r="AH818" s="125"/>
      <c r="AI818" s="125"/>
    </row>
    <row r="819" ht="24.0" customHeight="1">
      <c r="A819" s="1"/>
      <c r="B819" s="1"/>
      <c r="C819" s="1"/>
      <c r="D819" s="125"/>
      <c r="E819" s="125"/>
      <c r="F819" s="125"/>
      <c r="G819" s="125"/>
      <c r="H819" s="125"/>
      <c r="I819" s="125"/>
      <c r="J819" s="125"/>
      <c r="K819" s="125"/>
      <c r="L819" s="125"/>
      <c r="M819" s="125"/>
      <c r="N819" s="125"/>
      <c r="O819" s="125"/>
      <c r="P819" s="125"/>
      <c r="Q819" s="125"/>
      <c r="R819" s="125"/>
      <c r="S819" s="125"/>
      <c r="T819" s="125"/>
      <c r="U819" s="125"/>
      <c r="V819" s="125"/>
      <c r="W819" s="125"/>
      <c r="X819" s="125"/>
      <c r="Y819" s="125"/>
      <c r="Z819" s="125"/>
      <c r="AA819" s="125"/>
      <c r="AB819" s="125"/>
      <c r="AC819" s="125"/>
      <c r="AD819" s="125"/>
      <c r="AE819" s="125"/>
      <c r="AF819" s="125"/>
      <c r="AG819" s="125"/>
      <c r="AH819" s="125"/>
      <c r="AI819" s="125"/>
    </row>
    <row r="820" ht="24.0" customHeight="1">
      <c r="A820" s="1"/>
      <c r="B820" s="1"/>
      <c r="C820" s="1"/>
      <c r="D820" s="125"/>
      <c r="E820" s="125"/>
      <c r="F820" s="125"/>
      <c r="G820" s="125"/>
      <c r="H820" s="125"/>
      <c r="I820" s="125"/>
      <c r="J820" s="125"/>
      <c r="K820" s="125"/>
      <c r="L820" s="125"/>
      <c r="M820" s="125"/>
      <c r="N820" s="125"/>
      <c r="O820" s="125"/>
      <c r="P820" s="125"/>
      <c r="Q820" s="125"/>
      <c r="R820" s="125"/>
      <c r="S820" s="125"/>
      <c r="T820" s="125"/>
      <c r="U820" s="125"/>
      <c r="V820" s="125"/>
      <c r="W820" s="125"/>
      <c r="X820" s="125"/>
      <c r="Y820" s="125"/>
      <c r="Z820" s="125"/>
      <c r="AA820" s="125"/>
      <c r="AB820" s="125"/>
      <c r="AC820" s="125"/>
      <c r="AD820" s="125"/>
      <c r="AE820" s="125"/>
      <c r="AF820" s="125"/>
      <c r="AG820" s="125"/>
      <c r="AH820" s="125"/>
      <c r="AI820" s="125"/>
    </row>
    <row r="821" ht="24.0" customHeight="1">
      <c r="A821" s="1"/>
      <c r="B821" s="1"/>
      <c r="C821" s="1"/>
      <c r="D821" s="125"/>
      <c r="E821" s="125"/>
      <c r="F821" s="125"/>
      <c r="G821" s="125"/>
      <c r="H821" s="125"/>
      <c r="I821" s="125"/>
      <c r="J821" s="125"/>
      <c r="K821" s="125"/>
      <c r="L821" s="125"/>
      <c r="M821" s="125"/>
      <c r="N821" s="125"/>
      <c r="O821" s="125"/>
      <c r="P821" s="125"/>
      <c r="Q821" s="125"/>
      <c r="R821" s="125"/>
      <c r="S821" s="125"/>
      <c r="T821" s="125"/>
      <c r="U821" s="125"/>
      <c r="V821" s="125"/>
      <c r="W821" s="125"/>
      <c r="X821" s="125"/>
      <c r="Y821" s="125"/>
      <c r="Z821" s="125"/>
      <c r="AA821" s="125"/>
      <c r="AB821" s="125"/>
      <c r="AC821" s="125"/>
      <c r="AD821" s="125"/>
      <c r="AE821" s="125"/>
      <c r="AF821" s="125"/>
      <c r="AG821" s="125"/>
      <c r="AH821" s="125"/>
      <c r="AI821" s="125"/>
    </row>
    <row r="822" ht="24.0" customHeight="1">
      <c r="A822" s="1"/>
      <c r="B822" s="1"/>
      <c r="C822" s="1"/>
      <c r="D822" s="125"/>
      <c r="E822" s="125"/>
      <c r="F822" s="125"/>
      <c r="G822" s="125"/>
      <c r="H822" s="125"/>
      <c r="I822" s="125"/>
      <c r="J822" s="125"/>
      <c r="K822" s="125"/>
      <c r="L822" s="125"/>
      <c r="M822" s="125"/>
      <c r="N822" s="125"/>
      <c r="O822" s="125"/>
      <c r="P822" s="125"/>
      <c r="Q822" s="125"/>
      <c r="R822" s="125"/>
      <c r="S822" s="125"/>
      <c r="T822" s="125"/>
      <c r="U822" s="125"/>
      <c r="V822" s="125"/>
      <c r="W822" s="125"/>
      <c r="X822" s="125"/>
      <c r="Y822" s="125"/>
      <c r="Z822" s="125"/>
      <c r="AA822" s="125"/>
      <c r="AB822" s="125"/>
      <c r="AC822" s="125"/>
      <c r="AD822" s="125"/>
      <c r="AE822" s="125"/>
      <c r="AF822" s="125"/>
      <c r="AG822" s="125"/>
      <c r="AH822" s="125"/>
      <c r="AI822" s="125"/>
    </row>
    <row r="823" ht="24.0" customHeight="1">
      <c r="A823" s="1"/>
      <c r="B823" s="1"/>
      <c r="C823" s="1"/>
      <c r="D823" s="125"/>
      <c r="E823" s="125"/>
      <c r="F823" s="125"/>
      <c r="G823" s="125"/>
      <c r="H823" s="125"/>
      <c r="I823" s="125"/>
      <c r="J823" s="125"/>
      <c r="K823" s="125"/>
      <c r="L823" s="125"/>
      <c r="M823" s="125"/>
      <c r="N823" s="125"/>
      <c r="O823" s="125"/>
      <c r="P823" s="125"/>
      <c r="Q823" s="125"/>
      <c r="R823" s="125"/>
      <c r="S823" s="125"/>
      <c r="T823" s="125"/>
      <c r="U823" s="125"/>
      <c r="V823" s="125"/>
      <c r="W823" s="125"/>
      <c r="X823" s="125"/>
      <c r="Y823" s="125"/>
      <c r="Z823" s="125"/>
      <c r="AA823" s="125"/>
      <c r="AB823" s="125"/>
      <c r="AC823" s="125"/>
      <c r="AD823" s="125"/>
      <c r="AE823" s="125"/>
      <c r="AF823" s="125"/>
      <c r="AG823" s="125"/>
      <c r="AH823" s="125"/>
      <c r="AI823" s="125"/>
    </row>
    <row r="824" ht="24.0" customHeight="1">
      <c r="A824" s="1"/>
      <c r="B824" s="1"/>
      <c r="C824" s="1"/>
      <c r="D824" s="125"/>
      <c r="E824" s="125"/>
      <c r="F824" s="125"/>
      <c r="G824" s="125"/>
      <c r="H824" s="125"/>
      <c r="I824" s="125"/>
      <c r="J824" s="125"/>
      <c r="K824" s="125"/>
      <c r="L824" s="125"/>
      <c r="M824" s="125"/>
      <c r="N824" s="125"/>
      <c r="O824" s="125"/>
      <c r="P824" s="125"/>
      <c r="Q824" s="125"/>
      <c r="R824" s="125"/>
      <c r="S824" s="125"/>
      <c r="T824" s="125"/>
      <c r="U824" s="125"/>
      <c r="V824" s="125"/>
      <c r="W824" s="125"/>
      <c r="X824" s="125"/>
      <c r="Y824" s="125"/>
      <c r="Z824" s="125"/>
      <c r="AA824" s="125"/>
      <c r="AB824" s="125"/>
      <c r="AC824" s="125"/>
      <c r="AD824" s="125"/>
      <c r="AE824" s="125"/>
      <c r="AF824" s="125"/>
      <c r="AG824" s="125"/>
      <c r="AH824" s="125"/>
      <c r="AI824" s="125"/>
    </row>
    <row r="825" ht="24.0" customHeight="1">
      <c r="A825" s="1"/>
      <c r="B825" s="1"/>
      <c r="C825" s="1"/>
      <c r="D825" s="125"/>
      <c r="E825" s="125"/>
      <c r="F825" s="125"/>
      <c r="G825" s="125"/>
      <c r="H825" s="125"/>
      <c r="I825" s="125"/>
      <c r="J825" s="125"/>
      <c r="K825" s="125"/>
      <c r="L825" s="125"/>
      <c r="M825" s="125"/>
      <c r="N825" s="125"/>
      <c r="O825" s="125"/>
      <c r="P825" s="125"/>
      <c r="Q825" s="125"/>
      <c r="R825" s="125"/>
      <c r="S825" s="125"/>
      <c r="T825" s="125"/>
      <c r="U825" s="125"/>
      <c r="V825" s="125"/>
      <c r="W825" s="125"/>
      <c r="X825" s="125"/>
      <c r="Y825" s="125"/>
      <c r="Z825" s="125"/>
      <c r="AA825" s="125"/>
      <c r="AB825" s="125"/>
      <c r="AC825" s="125"/>
      <c r="AD825" s="125"/>
      <c r="AE825" s="125"/>
      <c r="AF825" s="125"/>
      <c r="AG825" s="125"/>
      <c r="AH825" s="125"/>
      <c r="AI825" s="125"/>
    </row>
    <row r="826" ht="24.0" customHeight="1">
      <c r="A826" s="1"/>
      <c r="B826" s="1"/>
      <c r="C826" s="1"/>
      <c r="D826" s="125"/>
      <c r="E826" s="125"/>
      <c r="F826" s="125"/>
      <c r="G826" s="125"/>
      <c r="H826" s="125"/>
      <c r="I826" s="125"/>
      <c r="J826" s="125"/>
      <c r="K826" s="125"/>
      <c r="L826" s="125"/>
      <c r="M826" s="125"/>
      <c r="N826" s="125"/>
      <c r="O826" s="125"/>
      <c r="P826" s="125"/>
      <c r="Q826" s="125"/>
      <c r="R826" s="125"/>
      <c r="S826" s="125"/>
      <c r="T826" s="125"/>
      <c r="U826" s="125"/>
      <c r="V826" s="125"/>
      <c r="W826" s="125"/>
      <c r="X826" s="125"/>
      <c r="Y826" s="125"/>
      <c r="Z826" s="125"/>
      <c r="AA826" s="125"/>
      <c r="AB826" s="125"/>
      <c r="AC826" s="125"/>
      <c r="AD826" s="125"/>
      <c r="AE826" s="125"/>
      <c r="AF826" s="125"/>
      <c r="AG826" s="125"/>
      <c r="AH826" s="125"/>
      <c r="AI826" s="125"/>
    </row>
    <row r="827" ht="24.0" customHeight="1">
      <c r="A827" s="1"/>
      <c r="B827" s="1"/>
      <c r="C827" s="1"/>
      <c r="D827" s="125"/>
      <c r="E827" s="125"/>
      <c r="F827" s="125"/>
      <c r="G827" s="125"/>
      <c r="H827" s="125"/>
      <c r="I827" s="125"/>
      <c r="J827" s="125"/>
      <c r="K827" s="125"/>
      <c r="L827" s="125"/>
      <c r="M827" s="125"/>
      <c r="N827" s="125"/>
      <c r="O827" s="125"/>
      <c r="P827" s="125"/>
      <c r="Q827" s="125"/>
      <c r="R827" s="125"/>
      <c r="S827" s="125"/>
      <c r="T827" s="125"/>
      <c r="U827" s="125"/>
      <c r="V827" s="125"/>
      <c r="W827" s="125"/>
      <c r="X827" s="125"/>
      <c r="Y827" s="125"/>
      <c r="Z827" s="125"/>
      <c r="AA827" s="125"/>
      <c r="AB827" s="125"/>
      <c r="AC827" s="125"/>
      <c r="AD827" s="125"/>
      <c r="AE827" s="125"/>
      <c r="AF827" s="125"/>
      <c r="AG827" s="125"/>
      <c r="AH827" s="125"/>
      <c r="AI827" s="125"/>
    </row>
    <row r="828" ht="24.0" customHeight="1">
      <c r="A828" s="1"/>
      <c r="B828" s="1"/>
      <c r="C828" s="1"/>
      <c r="D828" s="125"/>
      <c r="E828" s="125"/>
      <c r="F828" s="125"/>
      <c r="G828" s="125"/>
      <c r="H828" s="125"/>
      <c r="I828" s="125"/>
      <c r="J828" s="125"/>
      <c r="K828" s="125"/>
      <c r="L828" s="125"/>
      <c r="M828" s="125"/>
      <c r="N828" s="125"/>
      <c r="O828" s="125"/>
      <c r="P828" s="125"/>
      <c r="Q828" s="125"/>
      <c r="R828" s="125"/>
      <c r="S828" s="125"/>
      <c r="T828" s="125"/>
      <c r="U828" s="125"/>
      <c r="V828" s="125"/>
      <c r="W828" s="125"/>
      <c r="X828" s="125"/>
      <c r="Y828" s="125"/>
      <c r="Z828" s="125"/>
      <c r="AA828" s="125"/>
      <c r="AB828" s="125"/>
      <c r="AC828" s="125"/>
      <c r="AD828" s="125"/>
      <c r="AE828" s="125"/>
      <c r="AF828" s="125"/>
      <c r="AG828" s="125"/>
      <c r="AH828" s="125"/>
      <c r="AI828" s="125"/>
    </row>
    <row r="829" ht="24.0" customHeight="1">
      <c r="A829" s="1"/>
      <c r="B829" s="1"/>
      <c r="C829" s="1"/>
      <c r="D829" s="125"/>
      <c r="E829" s="125"/>
      <c r="F829" s="125"/>
      <c r="G829" s="125"/>
      <c r="H829" s="125"/>
      <c r="I829" s="125"/>
      <c r="J829" s="125"/>
      <c r="K829" s="125"/>
      <c r="L829" s="125"/>
      <c r="M829" s="125"/>
      <c r="N829" s="125"/>
      <c r="O829" s="125"/>
      <c r="P829" s="125"/>
      <c r="Q829" s="125"/>
      <c r="R829" s="125"/>
      <c r="S829" s="125"/>
      <c r="T829" s="125"/>
      <c r="U829" s="125"/>
      <c r="V829" s="125"/>
      <c r="W829" s="125"/>
      <c r="X829" s="125"/>
      <c r="Y829" s="125"/>
      <c r="Z829" s="125"/>
      <c r="AA829" s="125"/>
      <c r="AB829" s="125"/>
      <c r="AC829" s="125"/>
      <c r="AD829" s="125"/>
      <c r="AE829" s="125"/>
      <c r="AF829" s="125"/>
      <c r="AG829" s="125"/>
      <c r="AH829" s="125"/>
      <c r="AI829" s="125"/>
    </row>
    <row r="830" ht="24.0" customHeight="1">
      <c r="A830" s="1"/>
      <c r="B830" s="1"/>
      <c r="C830" s="1"/>
      <c r="D830" s="125"/>
      <c r="E830" s="125"/>
      <c r="F830" s="125"/>
      <c r="G830" s="125"/>
      <c r="H830" s="125"/>
      <c r="I830" s="125"/>
      <c r="J830" s="125"/>
      <c r="K830" s="125"/>
      <c r="L830" s="125"/>
      <c r="M830" s="125"/>
      <c r="N830" s="125"/>
      <c r="O830" s="125"/>
      <c r="P830" s="125"/>
      <c r="Q830" s="125"/>
      <c r="R830" s="125"/>
      <c r="S830" s="125"/>
      <c r="T830" s="125"/>
      <c r="U830" s="125"/>
      <c r="V830" s="125"/>
      <c r="W830" s="125"/>
      <c r="X830" s="125"/>
      <c r="Y830" s="125"/>
      <c r="Z830" s="125"/>
      <c r="AA830" s="125"/>
      <c r="AB830" s="125"/>
      <c r="AC830" s="125"/>
      <c r="AD830" s="125"/>
      <c r="AE830" s="125"/>
      <c r="AF830" s="125"/>
      <c r="AG830" s="125"/>
      <c r="AH830" s="125"/>
      <c r="AI830" s="125"/>
    </row>
    <row r="831" ht="24.0" customHeight="1">
      <c r="A831" s="1"/>
      <c r="B831" s="1"/>
      <c r="C831" s="1"/>
      <c r="D831" s="125"/>
      <c r="E831" s="125"/>
      <c r="F831" s="125"/>
      <c r="G831" s="125"/>
      <c r="H831" s="125"/>
      <c r="I831" s="125"/>
      <c r="J831" s="125"/>
      <c r="K831" s="125"/>
      <c r="L831" s="125"/>
      <c r="M831" s="125"/>
      <c r="N831" s="125"/>
      <c r="O831" s="125"/>
      <c r="P831" s="125"/>
      <c r="Q831" s="125"/>
      <c r="R831" s="125"/>
      <c r="S831" s="125"/>
      <c r="T831" s="125"/>
      <c r="U831" s="125"/>
      <c r="V831" s="125"/>
      <c r="W831" s="125"/>
      <c r="X831" s="125"/>
      <c r="Y831" s="125"/>
      <c r="Z831" s="125"/>
      <c r="AA831" s="125"/>
      <c r="AB831" s="125"/>
      <c r="AC831" s="125"/>
      <c r="AD831" s="125"/>
      <c r="AE831" s="125"/>
      <c r="AF831" s="125"/>
      <c r="AG831" s="125"/>
      <c r="AH831" s="125"/>
      <c r="AI831" s="125"/>
    </row>
    <row r="832" ht="24.0" customHeight="1">
      <c r="A832" s="1"/>
      <c r="B832" s="1"/>
      <c r="C832" s="1"/>
      <c r="D832" s="125"/>
      <c r="E832" s="125"/>
      <c r="F832" s="125"/>
      <c r="G832" s="125"/>
      <c r="H832" s="125"/>
      <c r="I832" s="125"/>
      <c r="J832" s="125"/>
      <c r="K832" s="125"/>
      <c r="L832" s="125"/>
      <c r="M832" s="125"/>
      <c r="N832" s="125"/>
      <c r="O832" s="125"/>
      <c r="P832" s="125"/>
      <c r="Q832" s="125"/>
      <c r="R832" s="125"/>
      <c r="S832" s="125"/>
      <c r="T832" s="125"/>
      <c r="U832" s="125"/>
      <c r="V832" s="125"/>
      <c r="W832" s="125"/>
      <c r="X832" s="125"/>
      <c r="Y832" s="125"/>
      <c r="Z832" s="125"/>
      <c r="AA832" s="125"/>
      <c r="AB832" s="125"/>
      <c r="AC832" s="125"/>
      <c r="AD832" s="125"/>
      <c r="AE832" s="125"/>
      <c r="AF832" s="125"/>
      <c r="AG832" s="125"/>
      <c r="AH832" s="125"/>
      <c r="AI832" s="125"/>
    </row>
    <row r="833" ht="24.0" customHeight="1">
      <c r="A833" s="1"/>
      <c r="B833" s="1"/>
      <c r="C833" s="1"/>
      <c r="D833" s="125"/>
      <c r="E833" s="125"/>
      <c r="F833" s="125"/>
      <c r="G833" s="125"/>
      <c r="H833" s="125"/>
      <c r="I833" s="125"/>
      <c r="J833" s="125"/>
      <c r="K833" s="125"/>
      <c r="L833" s="125"/>
      <c r="M833" s="125"/>
      <c r="N833" s="125"/>
      <c r="O833" s="125"/>
      <c r="P833" s="125"/>
      <c r="Q833" s="125"/>
      <c r="R833" s="125"/>
      <c r="S833" s="125"/>
      <c r="T833" s="125"/>
      <c r="U833" s="125"/>
      <c r="V833" s="125"/>
      <c r="W833" s="125"/>
      <c r="X833" s="125"/>
      <c r="Y833" s="125"/>
      <c r="Z833" s="125"/>
      <c r="AA833" s="125"/>
      <c r="AB833" s="125"/>
      <c r="AC833" s="125"/>
      <c r="AD833" s="125"/>
      <c r="AE833" s="125"/>
      <c r="AF833" s="125"/>
      <c r="AG833" s="125"/>
      <c r="AH833" s="125"/>
      <c r="AI833" s="125"/>
    </row>
    <row r="834" ht="24.0" customHeight="1">
      <c r="A834" s="1"/>
      <c r="B834" s="1"/>
      <c r="C834" s="1"/>
      <c r="D834" s="125"/>
      <c r="E834" s="125"/>
      <c r="F834" s="125"/>
      <c r="G834" s="125"/>
      <c r="H834" s="125"/>
      <c r="I834" s="125"/>
      <c r="J834" s="125"/>
      <c r="K834" s="125"/>
      <c r="L834" s="125"/>
      <c r="M834" s="125"/>
      <c r="N834" s="125"/>
      <c r="O834" s="125"/>
      <c r="P834" s="125"/>
      <c r="Q834" s="125"/>
      <c r="R834" s="125"/>
      <c r="S834" s="125"/>
      <c r="T834" s="125"/>
      <c r="U834" s="125"/>
      <c r="V834" s="125"/>
      <c r="W834" s="125"/>
      <c r="X834" s="125"/>
      <c r="Y834" s="125"/>
      <c r="Z834" s="125"/>
      <c r="AA834" s="125"/>
      <c r="AB834" s="125"/>
      <c r="AC834" s="125"/>
      <c r="AD834" s="125"/>
      <c r="AE834" s="125"/>
      <c r="AF834" s="125"/>
      <c r="AG834" s="125"/>
      <c r="AH834" s="125"/>
      <c r="AI834" s="125"/>
    </row>
    <row r="835" ht="24.0" customHeight="1">
      <c r="A835" s="1"/>
      <c r="B835" s="1"/>
      <c r="C835" s="1"/>
      <c r="D835" s="125"/>
      <c r="E835" s="125"/>
      <c r="F835" s="125"/>
      <c r="G835" s="125"/>
      <c r="H835" s="125"/>
      <c r="I835" s="125"/>
      <c r="J835" s="125"/>
      <c r="K835" s="125"/>
      <c r="L835" s="125"/>
      <c r="M835" s="125"/>
      <c r="N835" s="125"/>
      <c r="O835" s="125"/>
      <c r="P835" s="125"/>
      <c r="Q835" s="125"/>
      <c r="R835" s="125"/>
      <c r="S835" s="125"/>
      <c r="T835" s="125"/>
      <c r="U835" s="125"/>
      <c r="V835" s="125"/>
      <c r="W835" s="125"/>
      <c r="X835" s="125"/>
      <c r="Y835" s="125"/>
      <c r="Z835" s="125"/>
      <c r="AA835" s="125"/>
      <c r="AB835" s="125"/>
      <c r="AC835" s="125"/>
      <c r="AD835" s="125"/>
      <c r="AE835" s="125"/>
      <c r="AF835" s="125"/>
      <c r="AG835" s="125"/>
      <c r="AH835" s="125"/>
      <c r="AI835" s="125"/>
    </row>
    <row r="836" ht="24.0" customHeight="1">
      <c r="A836" s="1"/>
      <c r="B836" s="1"/>
      <c r="C836" s="1"/>
      <c r="D836" s="125"/>
      <c r="E836" s="125"/>
      <c r="F836" s="125"/>
      <c r="G836" s="125"/>
      <c r="H836" s="125"/>
      <c r="I836" s="125"/>
      <c r="J836" s="125"/>
      <c r="K836" s="125"/>
      <c r="L836" s="125"/>
      <c r="M836" s="125"/>
      <c r="N836" s="125"/>
      <c r="O836" s="125"/>
      <c r="P836" s="125"/>
      <c r="Q836" s="125"/>
      <c r="R836" s="125"/>
      <c r="S836" s="125"/>
      <c r="T836" s="125"/>
      <c r="U836" s="125"/>
      <c r="V836" s="125"/>
      <c r="W836" s="125"/>
      <c r="X836" s="125"/>
      <c r="Y836" s="125"/>
      <c r="Z836" s="125"/>
      <c r="AA836" s="125"/>
      <c r="AB836" s="125"/>
      <c r="AC836" s="125"/>
      <c r="AD836" s="125"/>
      <c r="AE836" s="125"/>
      <c r="AF836" s="125"/>
      <c r="AG836" s="125"/>
      <c r="AH836" s="125"/>
      <c r="AI836" s="125"/>
    </row>
    <row r="837" ht="24.0" customHeight="1">
      <c r="A837" s="1"/>
      <c r="B837" s="1"/>
      <c r="C837" s="1"/>
      <c r="D837" s="125"/>
      <c r="E837" s="125"/>
      <c r="F837" s="125"/>
      <c r="G837" s="125"/>
      <c r="H837" s="125"/>
      <c r="I837" s="125"/>
      <c r="J837" s="125"/>
      <c r="K837" s="125"/>
      <c r="L837" s="125"/>
      <c r="M837" s="125"/>
      <c r="N837" s="125"/>
      <c r="O837" s="125"/>
      <c r="P837" s="125"/>
      <c r="Q837" s="125"/>
      <c r="R837" s="125"/>
      <c r="S837" s="125"/>
      <c r="T837" s="125"/>
      <c r="U837" s="125"/>
      <c r="V837" s="125"/>
      <c r="W837" s="125"/>
      <c r="X837" s="125"/>
      <c r="Y837" s="125"/>
      <c r="Z837" s="125"/>
      <c r="AA837" s="125"/>
      <c r="AB837" s="125"/>
      <c r="AC837" s="125"/>
      <c r="AD837" s="125"/>
      <c r="AE837" s="125"/>
      <c r="AF837" s="125"/>
      <c r="AG837" s="125"/>
      <c r="AH837" s="125"/>
      <c r="AI837" s="125"/>
    </row>
    <row r="838" ht="24.0" customHeight="1">
      <c r="A838" s="1"/>
      <c r="B838" s="1"/>
      <c r="C838" s="1"/>
      <c r="D838" s="125"/>
      <c r="E838" s="125"/>
      <c r="F838" s="125"/>
      <c r="G838" s="125"/>
      <c r="H838" s="125"/>
      <c r="I838" s="125"/>
      <c r="J838" s="125"/>
      <c r="K838" s="125"/>
      <c r="L838" s="125"/>
      <c r="M838" s="125"/>
      <c r="N838" s="125"/>
      <c r="O838" s="125"/>
      <c r="P838" s="125"/>
      <c r="Q838" s="125"/>
      <c r="R838" s="125"/>
      <c r="S838" s="125"/>
      <c r="T838" s="125"/>
      <c r="U838" s="125"/>
      <c r="V838" s="125"/>
      <c r="W838" s="125"/>
      <c r="X838" s="125"/>
      <c r="Y838" s="125"/>
      <c r="Z838" s="125"/>
      <c r="AA838" s="125"/>
      <c r="AB838" s="125"/>
      <c r="AC838" s="125"/>
      <c r="AD838" s="125"/>
      <c r="AE838" s="125"/>
      <c r="AF838" s="125"/>
      <c r="AG838" s="125"/>
      <c r="AH838" s="125"/>
      <c r="AI838" s="125"/>
    </row>
    <row r="839" ht="24.0" customHeight="1">
      <c r="A839" s="1"/>
      <c r="B839" s="1"/>
      <c r="C839" s="1"/>
      <c r="D839" s="125"/>
      <c r="E839" s="125"/>
      <c r="F839" s="125"/>
      <c r="G839" s="125"/>
      <c r="H839" s="125"/>
      <c r="I839" s="125"/>
      <c r="J839" s="125"/>
      <c r="K839" s="125"/>
      <c r="L839" s="125"/>
      <c r="M839" s="125"/>
      <c r="N839" s="125"/>
      <c r="O839" s="125"/>
      <c r="P839" s="125"/>
      <c r="Q839" s="125"/>
      <c r="R839" s="125"/>
      <c r="S839" s="125"/>
      <c r="T839" s="125"/>
      <c r="U839" s="125"/>
      <c r="V839" s="125"/>
      <c r="W839" s="125"/>
      <c r="X839" s="125"/>
      <c r="Y839" s="125"/>
      <c r="Z839" s="125"/>
      <c r="AA839" s="125"/>
      <c r="AB839" s="125"/>
      <c r="AC839" s="125"/>
      <c r="AD839" s="125"/>
      <c r="AE839" s="125"/>
      <c r="AF839" s="125"/>
      <c r="AG839" s="125"/>
      <c r="AH839" s="125"/>
      <c r="AI839" s="125"/>
    </row>
    <row r="840" ht="24.0" customHeight="1">
      <c r="A840" s="1"/>
      <c r="B840" s="1"/>
      <c r="C840" s="1"/>
      <c r="D840" s="125"/>
      <c r="E840" s="125"/>
      <c r="F840" s="125"/>
      <c r="G840" s="125"/>
      <c r="H840" s="125"/>
      <c r="I840" s="125"/>
      <c r="J840" s="125"/>
      <c r="K840" s="125"/>
      <c r="L840" s="125"/>
      <c r="M840" s="125"/>
      <c r="N840" s="125"/>
      <c r="O840" s="125"/>
      <c r="P840" s="125"/>
      <c r="Q840" s="125"/>
      <c r="R840" s="125"/>
      <c r="S840" s="125"/>
      <c r="T840" s="125"/>
      <c r="U840" s="125"/>
      <c r="V840" s="125"/>
      <c r="W840" s="125"/>
      <c r="X840" s="125"/>
      <c r="Y840" s="125"/>
      <c r="Z840" s="125"/>
      <c r="AA840" s="125"/>
      <c r="AB840" s="125"/>
      <c r="AC840" s="125"/>
      <c r="AD840" s="125"/>
      <c r="AE840" s="125"/>
      <c r="AF840" s="125"/>
      <c r="AG840" s="125"/>
      <c r="AH840" s="125"/>
      <c r="AI840" s="125"/>
    </row>
    <row r="841" ht="24.0" customHeight="1">
      <c r="A841" s="1"/>
      <c r="B841" s="1"/>
      <c r="C841" s="1"/>
      <c r="D841" s="125"/>
      <c r="E841" s="125"/>
      <c r="F841" s="125"/>
      <c r="G841" s="125"/>
      <c r="H841" s="125"/>
      <c r="I841" s="125"/>
      <c r="J841" s="125"/>
      <c r="K841" s="125"/>
      <c r="L841" s="125"/>
      <c r="M841" s="125"/>
      <c r="N841" s="125"/>
      <c r="O841" s="125"/>
      <c r="P841" s="125"/>
      <c r="Q841" s="125"/>
      <c r="R841" s="125"/>
      <c r="S841" s="125"/>
      <c r="T841" s="125"/>
      <c r="U841" s="125"/>
      <c r="V841" s="125"/>
      <c r="W841" s="125"/>
      <c r="X841" s="125"/>
      <c r="Y841" s="125"/>
      <c r="Z841" s="125"/>
      <c r="AA841" s="125"/>
      <c r="AB841" s="125"/>
      <c r="AC841" s="125"/>
      <c r="AD841" s="125"/>
      <c r="AE841" s="125"/>
      <c r="AF841" s="125"/>
      <c r="AG841" s="125"/>
      <c r="AH841" s="125"/>
      <c r="AI841" s="125"/>
    </row>
    <row r="842" ht="24.0" customHeight="1">
      <c r="A842" s="1"/>
      <c r="B842" s="1"/>
      <c r="C842" s="1"/>
      <c r="D842" s="125"/>
      <c r="E842" s="125"/>
      <c r="F842" s="125"/>
      <c r="G842" s="125"/>
      <c r="H842" s="125"/>
      <c r="I842" s="125"/>
      <c r="J842" s="125"/>
      <c r="K842" s="125"/>
      <c r="L842" s="125"/>
      <c r="M842" s="125"/>
      <c r="N842" s="125"/>
      <c r="O842" s="125"/>
      <c r="P842" s="125"/>
      <c r="Q842" s="125"/>
      <c r="R842" s="125"/>
      <c r="S842" s="125"/>
      <c r="T842" s="125"/>
      <c r="U842" s="125"/>
      <c r="V842" s="125"/>
      <c r="W842" s="125"/>
      <c r="X842" s="125"/>
      <c r="Y842" s="125"/>
      <c r="Z842" s="125"/>
      <c r="AA842" s="125"/>
      <c r="AB842" s="125"/>
      <c r="AC842" s="125"/>
      <c r="AD842" s="125"/>
      <c r="AE842" s="125"/>
      <c r="AF842" s="125"/>
      <c r="AG842" s="125"/>
      <c r="AH842" s="125"/>
      <c r="AI842" s="125"/>
    </row>
    <row r="843" ht="24.0" customHeight="1">
      <c r="A843" s="1"/>
      <c r="B843" s="1"/>
      <c r="C843" s="1"/>
      <c r="D843" s="125"/>
      <c r="E843" s="125"/>
      <c r="F843" s="125"/>
      <c r="G843" s="125"/>
      <c r="H843" s="125"/>
      <c r="I843" s="125"/>
      <c r="J843" s="125"/>
      <c r="K843" s="125"/>
      <c r="L843" s="125"/>
      <c r="M843" s="125"/>
      <c r="N843" s="125"/>
      <c r="O843" s="125"/>
      <c r="P843" s="125"/>
      <c r="Q843" s="125"/>
      <c r="R843" s="125"/>
      <c r="S843" s="125"/>
      <c r="T843" s="125"/>
      <c r="U843" s="125"/>
      <c r="V843" s="125"/>
      <c r="W843" s="125"/>
      <c r="X843" s="125"/>
      <c r="Y843" s="125"/>
      <c r="Z843" s="125"/>
      <c r="AA843" s="125"/>
      <c r="AB843" s="125"/>
      <c r="AC843" s="125"/>
      <c r="AD843" s="125"/>
      <c r="AE843" s="125"/>
      <c r="AF843" s="125"/>
      <c r="AG843" s="125"/>
      <c r="AH843" s="125"/>
      <c r="AI843" s="125"/>
    </row>
    <row r="844" ht="24.0" customHeight="1">
      <c r="A844" s="1"/>
      <c r="B844" s="1"/>
      <c r="C844" s="1"/>
      <c r="D844" s="125"/>
      <c r="E844" s="125"/>
      <c r="F844" s="125"/>
      <c r="G844" s="125"/>
      <c r="H844" s="125"/>
      <c r="I844" s="125"/>
      <c r="J844" s="125"/>
      <c r="K844" s="125"/>
      <c r="L844" s="125"/>
      <c r="M844" s="125"/>
      <c r="N844" s="125"/>
      <c r="O844" s="125"/>
      <c r="P844" s="125"/>
      <c r="Q844" s="125"/>
      <c r="R844" s="125"/>
      <c r="S844" s="125"/>
      <c r="T844" s="125"/>
      <c r="U844" s="125"/>
      <c r="V844" s="125"/>
      <c r="W844" s="125"/>
      <c r="X844" s="125"/>
      <c r="Y844" s="125"/>
      <c r="Z844" s="125"/>
      <c r="AA844" s="125"/>
      <c r="AB844" s="125"/>
      <c r="AC844" s="125"/>
      <c r="AD844" s="125"/>
      <c r="AE844" s="125"/>
      <c r="AF844" s="125"/>
      <c r="AG844" s="125"/>
      <c r="AH844" s="125"/>
      <c r="AI844" s="125"/>
    </row>
    <row r="845" ht="24.0" customHeight="1">
      <c r="A845" s="1"/>
      <c r="B845" s="1"/>
      <c r="C845" s="1"/>
      <c r="D845" s="125"/>
      <c r="E845" s="125"/>
      <c r="F845" s="125"/>
      <c r="G845" s="125"/>
      <c r="H845" s="125"/>
      <c r="I845" s="125"/>
      <c r="J845" s="125"/>
      <c r="K845" s="125"/>
      <c r="L845" s="125"/>
      <c r="M845" s="125"/>
      <c r="N845" s="125"/>
      <c r="O845" s="125"/>
      <c r="P845" s="125"/>
      <c r="Q845" s="125"/>
      <c r="R845" s="125"/>
      <c r="S845" s="125"/>
      <c r="T845" s="125"/>
      <c r="U845" s="125"/>
      <c r="V845" s="125"/>
      <c r="W845" s="125"/>
      <c r="X845" s="125"/>
      <c r="Y845" s="125"/>
      <c r="Z845" s="125"/>
      <c r="AA845" s="125"/>
      <c r="AB845" s="125"/>
      <c r="AC845" s="125"/>
      <c r="AD845" s="125"/>
      <c r="AE845" s="125"/>
      <c r="AF845" s="125"/>
      <c r="AG845" s="125"/>
      <c r="AH845" s="125"/>
      <c r="AI845" s="125"/>
    </row>
    <row r="846" ht="24.0" customHeight="1">
      <c r="A846" s="1"/>
      <c r="B846" s="1"/>
      <c r="C846" s="1"/>
      <c r="D846" s="125"/>
      <c r="E846" s="125"/>
      <c r="F846" s="125"/>
      <c r="G846" s="125"/>
      <c r="H846" s="125"/>
      <c r="I846" s="125"/>
      <c r="J846" s="125"/>
      <c r="K846" s="125"/>
      <c r="L846" s="125"/>
      <c r="M846" s="125"/>
      <c r="N846" s="125"/>
      <c r="O846" s="125"/>
      <c r="P846" s="125"/>
      <c r="Q846" s="125"/>
      <c r="R846" s="125"/>
      <c r="S846" s="125"/>
      <c r="T846" s="125"/>
      <c r="U846" s="125"/>
      <c r="V846" s="125"/>
      <c r="W846" s="125"/>
      <c r="X846" s="125"/>
      <c r="Y846" s="125"/>
      <c r="Z846" s="125"/>
      <c r="AA846" s="125"/>
      <c r="AB846" s="125"/>
      <c r="AC846" s="125"/>
      <c r="AD846" s="125"/>
      <c r="AE846" s="125"/>
      <c r="AF846" s="125"/>
      <c r="AG846" s="125"/>
      <c r="AH846" s="125"/>
      <c r="AI846" s="125"/>
    </row>
    <row r="847" ht="24.0" customHeight="1">
      <c r="A847" s="1"/>
      <c r="B847" s="1"/>
      <c r="C847" s="1"/>
      <c r="D847" s="125"/>
      <c r="E847" s="125"/>
      <c r="F847" s="125"/>
      <c r="G847" s="125"/>
      <c r="H847" s="125"/>
      <c r="I847" s="125"/>
      <c r="J847" s="125"/>
      <c r="K847" s="125"/>
      <c r="L847" s="125"/>
      <c r="M847" s="125"/>
      <c r="N847" s="125"/>
      <c r="O847" s="125"/>
      <c r="P847" s="125"/>
      <c r="Q847" s="125"/>
      <c r="R847" s="125"/>
      <c r="S847" s="125"/>
      <c r="T847" s="125"/>
      <c r="U847" s="125"/>
      <c r="V847" s="125"/>
      <c r="W847" s="125"/>
      <c r="X847" s="125"/>
      <c r="Y847" s="125"/>
      <c r="Z847" s="125"/>
      <c r="AA847" s="125"/>
      <c r="AB847" s="125"/>
      <c r="AC847" s="125"/>
      <c r="AD847" s="125"/>
      <c r="AE847" s="125"/>
      <c r="AF847" s="125"/>
      <c r="AG847" s="125"/>
      <c r="AH847" s="125"/>
      <c r="AI847" s="125"/>
    </row>
    <row r="848" ht="24.0" customHeight="1">
      <c r="A848" s="1"/>
      <c r="B848" s="1"/>
      <c r="C848" s="1"/>
      <c r="D848" s="125"/>
      <c r="E848" s="125"/>
      <c r="F848" s="125"/>
      <c r="G848" s="125"/>
      <c r="H848" s="125"/>
      <c r="I848" s="125"/>
      <c r="J848" s="125"/>
      <c r="K848" s="125"/>
      <c r="L848" s="125"/>
      <c r="M848" s="125"/>
      <c r="N848" s="125"/>
      <c r="O848" s="125"/>
      <c r="P848" s="125"/>
      <c r="Q848" s="125"/>
      <c r="R848" s="125"/>
      <c r="S848" s="125"/>
      <c r="T848" s="125"/>
      <c r="U848" s="125"/>
      <c r="V848" s="125"/>
      <c r="W848" s="125"/>
      <c r="X848" s="125"/>
      <c r="Y848" s="125"/>
      <c r="Z848" s="125"/>
      <c r="AA848" s="125"/>
      <c r="AB848" s="125"/>
      <c r="AC848" s="125"/>
      <c r="AD848" s="125"/>
      <c r="AE848" s="125"/>
      <c r="AF848" s="125"/>
      <c r="AG848" s="125"/>
      <c r="AH848" s="125"/>
      <c r="AI848" s="125"/>
    </row>
    <row r="849" ht="24.0" customHeight="1">
      <c r="A849" s="1"/>
      <c r="B849" s="1"/>
      <c r="C849" s="1"/>
      <c r="D849" s="125"/>
      <c r="E849" s="125"/>
      <c r="F849" s="125"/>
      <c r="G849" s="125"/>
      <c r="H849" s="125"/>
      <c r="I849" s="125"/>
      <c r="J849" s="125"/>
      <c r="K849" s="125"/>
      <c r="L849" s="125"/>
      <c r="M849" s="125"/>
      <c r="N849" s="125"/>
      <c r="O849" s="125"/>
      <c r="P849" s="125"/>
      <c r="Q849" s="125"/>
      <c r="R849" s="125"/>
      <c r="S849" s="125"/>
      <c r="T849" s="125"/>
      <c r="U849" s="125"/>
      <c r="V849" s="125"/>
      <c r="W849" s="125"/>
      <c r="X849" s="125"/>
      <c r="Y849" s="125"/>
      <c r="Z849" s="125"/>
      <c r="AA849" s="125"/>
      <c r="AB849" s="125"/>
      <c r="AC849" s="125"/>
      <c r="AD849" s="125"/>
      <c r="AE849" s="125"/>
      <c r="AF849" s="125"/>
      <c r="AG849" s="125"/>
      <c r="AH849" s="125"/>
      <c r="AI849" s="125"/>
    </row>
    <row r="850" ht="24.0" customHeight="1">
      <c r="A850" s="1"/>
      <c r="B850" s="1"/>
      <c r="C850" s="1"/>
      <c r="D850" s="125"/>
      <c r="E850" s="125"/>
      <c r="F850" s="125"/>
      <c r="G850" s="125"/>
      <c r="H850" s="125"/>
      <c r="I850" s="125"/>
      <c r="J850" s="125"/>
      <c r="K850" s="125"/>
      <c r="L850" s="125"/>
      <c r="M850" s="125"/>
      <c r="N850" s="125"/>
      <c r="O850" s="125"/>
      <c r="P850" s="125"/>
      <c r="Q850" s="125"/>
      <c r="R850" s="125"/>
      <c r="S850" s="125"/>
      <c r="T850" s="125"/>
      <c r="U850" s="125"/>
      <c r="V850" s="125"/>
      <c r="W850" s="125"/>
      <c r="X850" s="125"/>
      <c r="Y850" s="125"/>
      <c r="Z850" s="125"/>
      <c r="AA850" s="125"/>
      <c r="AB850" s="125"/>
      <c r="AC850" s="125"/>
      <c r="AD850" s="125"/>
      <c r="AE850" s="125"/>
      <c r="AF850" s="125"/>
      <c r="AG850" s="125"/>
      <c r="AH850" s="125"/>
      <c r="AI850" s="125"/>
    </row>
    <row r="851" ht="24.0" customHeight="1">
      <c r="A851" s="1"/>
      <c r="B851" s="1"/>
      <c r="C851" s="1"/>
      <c r="D851" s="125"/>
      <c r="E851" s="125"/>
      <c r="F851" s="125"/>
      <c r="G851" s="125"/>
      <c r="H851" s="125"/>
      <c r="I851" s="125"/>
      <c r="J851" s="125"/>
      <c r="K851" s="125"/>
      <c r="L851" s="125"/>
      <c r="M851" s="125"/>
      <c r="N851" s="125"/>
      <c r="O851" s="125"/>
      <c r="P851" s="125"/>
      <c r="Q851" s="125"/>
      <c r="R851" s="125"/>
      <c r="S851" s="125"/>
      <c r="T851" s="125"/>
      <c r="U851" s="125"/>
      <c r="V851" s="125"/>
      <c r="W851" s="125"/>
      <c r="X851" s="125"/>
      <c r="Y851" s="125"/>
      <c r="Z851" s="125"/>
      <c r="AA851" s="125"/>
      <c r="AB851" s="125"/>
      <c r="AC851" s="125"/>
      <c r="AD851" s="125"/>
      <c r="AE851" s="125"/>
      <c r="AF851" s="125"/>
      <c r="AG851" s="125"/>
      <c r="AH851" s="125"/>
      <c r="AI851" s="125"/>
    </row>
    <row r="852" ht="24.0" customHeight="1">
      <c r="A852" s="1"/>
      <c r="B852" s="1"/>
      <c r="C852" s="1"/>
      <c r="D852" s="125"/>
      <c r="E852" s="125"/>
      <c r="F852" s="125"/>
      <c r="G852" s="125"/>
      <c r="H852" s="125"/>
      <c r="I852" s="125"/>
      <c r="J852" s="125"/>
      <c r="K852" s="125"/>
      <c r="L852" s="125"/>
      <c r="M852" s="125"/>
      <c r="N852" s="125"/>
      <c r="O852" s="125"/>
      <c r="P852" s="125"/>
      <c r="Q852" s="125"/>
      <c r="R852" s="125"/>
      <c r="S852" s="125"/>
      <c r="T852" s="125"/>
      <c r="U852" s="125"/>
      <c r="V852" s="125"/>
      <c r="W852" s="125"/>
      <c r="X852" s="125"/>
      <c r="Y852" s="125"/>
      <c r="Z852" s="125"/>
      <c r="AA852" s="125"/>
      <c r="AB852" s="125"/>
      <c r="AC852" s="125"/>
      <c r="AD852" s="125"/>
      <c r="AE852" s="125"/>
      <c r="AF852" s="125"/>
      <c r="AG852" s="125"/>
      <c r="AH852" s="125"/>
      <c r="AI852" s="125"/>
    </row>
    <row r="853" ht="24.0" customHeight="1">
      <c r="A853" s="1"/>
      <c r="B853" s="1"/>
      <c r="C853" s="1"/>
      <c r="D853" s="125"/>
      <c r="E853" s="125"/>
      <c r="F853" s="125"/>
      <c r="G853" s="125"/>
      <c r="H853" s="125"/>
      <c r="I853" s="125"/>
      <c r="J853" s="125"/>
      <c r="K853" s="125"/>
      <c r="L853" s="125"/>
      <c r="M853" s="125"/>
      <c r="N853" s="125"/>
      <c r="O853" s="125"/>
      <c r="P853" s="125"/>
      <c r="Q853" s="125"/>
      <c r="R853" s="125"/>
      <c r="S853" s="125"/>
      <c r="T853" s="125"/>
      <c r="U853" s="125"/>
      <c r="V853" s="125"/>
      <c r="W853" s="125"/>
      <c r="X853" s="125"/>
      <c r="Y853" s="125"/>
      <c r="Z853" s="125"/>
      <c r="AA853" s="125"/>
      <c r="AB853" s="125"/>
      <c r="AC853" s="125"/>
      <c r="AD853" s="125"/>
      <c r="AE853" s="125"/>
      <c r="AF853" s="125"/>
      <c r="AG853" s="125"/>
      <c r="AH853" s="125"/>
      <c r="AI853" s="125"/>
    </row>
    <row r="854" ht="24.0" customHeight="1">
      <c r="A854" s="1"/>
      <c r="B854" s="1"/>
      <c r="C854" s="1"/>
      <c r="D854" s="125"/>
      <c r="E854" s="125"/>
      <c r="F854" s="125"/>
      <c r="G854" s="125"/>
      <c r="H854" s="125"/>
      <c r="I854" s="125"/>
      <c r="J854" s="125"/>
      <c r="K854" s="125"/>
      <c r="L854" s="125"/>
      <c r="M854" s="125"/>
      <c r="N854" s="125"/>
      <c r="O854" s="125"/>
      <c r="P854" s="125"/>
      <c r="Q854" s="125"/>
      <c r="R854" s="125"/>
      <c r="S854" s="125"/>
      <c r="T854" s="125"/>
      <c r="U854" s="125"/>
      <c r="V854" s="125"/>
      <c r="W854" s="125"/>
      <c r="X854" s="125"/>
      <c r="Y854" s="125"/>
      <c r="Z854" s="125"/>
      <c r="AA854" s="125"/>
      <c r="AB854" s="125"/>
      <c r="AC854" s="125"/>
      <c r="AD854" s="125"/>
      <c r="AE854" s="125"/>
      <c r="AF854" s="125"/>
      <c r="AG854" s="125"/>
      <c r="AH854" s="125"/>
      <c r="AI854" s="125"/>
    </row>
    <row r="855" ht="24.0" customHeight="1">
      <c r="A855" s="1"/>
      <c r="B855" s="1"/>
      <c r="C855" s="1"/>
      <c r="D855" s="125"/>
      <c r="E855" s="125"/>
      <c r="F855" s="125"/>
      <c r="G855" s="125"/>
      <c r="H855" s="125"/>
      <c r="I855" s="125"/>
      <c r="J855" s="125"/>
      <c r="K855" s="125"/>
      <c r="L855" s="125"/>
      <c r="M855" s="125"/>
      <c r="N855" s="125"/>
      <c r="O855" s="125"/>
      <c r="P855" s="125"/>
      <c r="Q855" s="125"/>
      <c r="R855" s="125"/>
      <c r="S855" s="125"/>
      <c r="T855" s="125"/>
      <c r="U855" s="125"/>
      <c r="V855" s="125"/>
      <c r="W855" s="125"/>
      <c r="X855" s="125"/>
      <c r="Y855" s="125"/>
      <c r="Z855" s="125"/>
      <c r="AA855" s="125"/>
      <c r="AB855" s="125"/>
      <c r="AC855" s="125"/>
      <c r="AD855" s="125"/>
      <c r="AE855" s="125"/>
      <c r="AF855" s="125"/>
      <c r="AG855" s="125"/>
      <c r="AH855" s="125"/>
      <c r="AI855" s="125"/>
    </row>
    <row r="856" ht="24.0" customHeight="1">
      <c r="A856" s="1"/>
      <c r="B856" s="1"/>
      <c r="C856" s="1"/>
      <c r="D856" s="125"/>
      <c r="E856" s="125"/>
      <c r="F856" s="125"/>
      <c r="G856" s="125"/>
      <c r="H856" s="125"/>
      <c r="I856" s="125"/>
      <c r="J856" s="125"/>
      <c r="K856" s="125"/>
      <c r="L856" s="125"/>
      <c r="M856" s="125"/>
      <c r="N856" s="125"/>
      <c r="O856" s="125"/>
      <c r="P856" s="125"/>
      <c r="Q856" s="125"/>
      <c r="R856" s="125"/>
      <c r="S856" s="125"/>
      <c r="T856" s="125"/>
      <c r="U856" s="125"/>
      <c r="V856" s="125"/>
      <c r="W856" s="125"/>
      <c r="X856" s="125"/>
      <c r="Y856" s="125"/>
      <c r="Z856" s="125"/>
      <c r="AA856" s="125"/>
      <c r="AB856" s="125"/>
      <c r="AC856" s="125"/>
      <c r="AD856" s="125"/>
      <c r="AE856" s="125"/>
      <c r="AF856" s="125"/>
      <c r="AG856" s="125"/>
      <c r="AH856" s="125"/>
      <c r="AI856" s="125"/>
    </row>
    <row r="857" ht="24.0" customHeight="1">
      <c r="A857" s="1"/>
      <c r="B857" s="1"/>
      <c r="C857" s="1"/>
      <c r="D857" s="125"/>
      <c r="E857" s="125"/>
      <c r="F857" s="125"/>
      <c r="G857" s="125"/>
      <c r="H857" s="125"/>
      <c r="I857" s="125"/>
      <c r="J857" s="125"/>
      <c r="K857" s="125"/>
      <c r="L857" s="125"/>
      <c r="M857" s="125"/>
      <c r="N857" s="125"/>
      <c r="O857" s="125"/>
      <c r="P857" s="125"/>
      <c r="Q857" s="125"/>
      <c r="R857" s="125"/>
      <c r="S857" s="125"/>
      <c r="T857" s="125"/>
      <c r="U857" s="125"/>
      <c r="V857" s="125"/>
      <c r="W857" s="125"/>
      <c r="X857" s="125"/>
      <c r="Y857" s="125"/>
      <c r="Z857" s="125"/>
      <c r="AA857" s="125"/>
      <c r="AB857" s="125"/>
      <c r="AC857" s="125"/>
      <c r="AD857" s="125"/>
      <c r="AE857" s="125"/>
      <c r="AF857" s="125"/>
      <c r="AG857" s="125"/>
      <c r="AH857" s="125"/>
      <c r="AI857" s="125"/>
    </row>
    <row r="858" ht="24.0" customHeight="1">
      <c r="A858" s="1"/>
      <c r="B858" s="1"/>
      <c r="C858" s="1"/>
      <c r="D858" s="125"/>
      <c r="E858" s="125"/>
      <c r="F858" s="125"/>
      <c r="G858" s="125"/>
      <c r="H858" s="125"/>
      <c r="I858" s="125"/>
      <c r="J858" s="125"/>
      <c r="K858" s="125"/>
      <c r="L858" s="125"/>
      <c r="M858" s="125"/>
      <c r="N858" s="125"/>
      <c r="O858" s="125"/>
      <c r="P858" s="125"/>
      <c r="Q858" s="125"/>
      <c r="R858" s="125"/>
      <c r="S858" s="125"/>
      <c r="T858" s="125"/>
      <c r="U858" s="125"/>
      <c r="V858" s="125"/>
      <c r="W858" s="125"/>
      <c r="X858" s="125"/>
      <c r="Y858" s="125"/>
      <c r="Z858" s="125"/>
      <c r="AA858" s="125"/>
      <c r="AB858" s="125"/>
      <c r="AC858" s="125"/>
      <c r="AD858" s="125"/>
      <c r="AE858" s="125"/>
      <c r="AF858" s="125"/>
      <c r="AG858" s="125"/>
      <c r="AH858" s="125"/>
      <c r="AI858" s="125"/>
    </row>
    <row r="859" ht="24.0" customHeight="1">
      <c r="A859" s="1"/>
      <c r="B859" s="1"/>
      <c r="C859" s="1"/>
      <c r="D859" s="125"/>
      <c r="E859" s="125"/>
      <c r="F859" s="125"/>
      <c r="G859" s="125"/>
      <c r="H859" s="125"/>
      <c r="I859" s="125"/>
      <c r="J859" s="125"/>
      <c r="K859" s="125"/>
      <c r="L859" s="125"/>
      <c r="M859" s="125"/>
      <c r="N859" s="125"/>
      <c r="O859" s="125"/>
      <c r="P859" s="125"/>
      <c r="Q859" s="125"/>
      <c r="R859" s="125"/>
      <c r="S859" s="125"/>
      <c r="T859" s="125"/>
      <c r="U859" s="125"/>
      <c r="V859" s="125"/>
      <c r="W859" s="125"/>
      <c r="X859" s="125"/>
      <c r="Y859" s="125"/>
      <c r="Z859" s="125"/>
      <c r="AA859" s="125"/>
      <c r="AB859" s="125"/>
      <c r="AC859" s="125"/>
      <c r="AD859" s="125"/>
      <c r="AE859" s="125"/>
      <c r="AF859" s="125"/>
      <c r="AG859" s="125"/>
      <c r="AH859" s="125"/>
      <c r="AI859" s="125"/>
    </row>
    <row r="860" ht="24.0" customHeight="1">
      <c r="A860" s="1"/>
      <c r="B860" s="1"/>
      <c r="C860" s="1"/>
      <c r="D860" s="125"/>
      <c r="E860" s="125"/>
      <c r="F860" s="125"/>
      <c r="G860" s="125"/>
      <c r="H860" s="125"/>
      <c r="I860" s="125"/>
      <c r="J860" s="125"/>
      <c r="K860" s="125"/>
      <c r="L860" s="125"/>
      <c r="M860" s="125"/>
      <c r="N860" s="125"/>
      <c r="O860" s="125"/>
      <c r="P860" s="125"/>
      <c r="Q860" s="125"/>
      <c r="R860" s="125"/>
      <c r="S860" s="125"/>
      <c r="T860" s="125"/>
      <c r="U860" s="125"/>
      <c r="V860" s="125"/>
      <c r="W860" s="125"/>
      <c r="X860" s="125"/>
      <c r="Y860" s="125"/>
      <c r="Z860" s="125"/>
      <c r="AA860" s="125"/>
      <c r="AB860" s="125"/>
      <c r="AC860" s="125"/>
      <c r="AD860" s="125"/>
      <c r="AE860" s="125"/>
      <c r="AF860" s="125"/>
      <c r="AG860" s="125"/>
      <c r="AH860" s="125"/>
      <c r="AI860" s="125"/>
    </row>
    <row r="861" ht="24.0" customHeight="1">
      <c r="A861" s="1"/>
      <c r="B861" s="1"/>
      <c r="C861" s="1"/>
      <c r="D861" s="125"/>
      <c r="E861" s="125"/>
      <c r="F861" s="125"/>
      <c r="G861" s="125"/>
      <c r="H861" s="125"/>
      <c r="I861" s="125"/>
      <c r="J861" s="125"/>
      <c r="K861" s="125"/>
      <c r="L861" s="125"/>
      <c r="M861" s="125"/>
      <c r="N861" s="125"/>
      <c r="O861" s="125"/>
      <c r="P861" s="125"/>
      <c r="Q861" s="125"/>
      <c r="R861" s="125"/>
      <c r="S861" s="125"/>
      <c r="T861" s="125"/>
      <c r="U861" s="125"/>
      <c r="V861" s="125"/>
      <c r="W861" s="125"/>
      <c r="X861" s="125"/>
      <c r="Y861" s="125"/>
      <c r="Z861" s="125"/>
      <c r="AA861" s="125"/>
      <c r="AB861" s="125"/>
      <c r="AC861" s="125"/>
      <c r="AD861" s="125"/>
      <c r="AE861" s="125"/>
      <c r="AF861" s="125"/>
      <c r="AG861" s="125"/>
      <c r="AH861" s="125"/>
      <c r="AI861" s="125"/>
    </row>
    <row r="862" ht="24.0" customHeight="1">
      <c r="A862" s="1"/>
      <c r="B862" s="1"/>
      <c r="C862" s="1"/>
      <c r="D862" s="125"/>
      <c r="E862" s="125"/>
      <c r="F862" s="125"/>
      <c r="G862" s="125"/>
      <c r="H862" s="125"/>
      <c r="I862" s="125"/>
      <c r="J862" s="125"/>
      <c r="K862" s="125"/>
      <c r="L862" s="125"/>
      <c r="M862" s="125"/>
      <c r="N862" s="125"/>
      <c r="O862" s="125"/>
      <c r="P862" s="125"/>
      <c r="Q862" s="125"/>
      <c r="R862" s="125"/>
      <c r="S862" s="125"/>
      <c r="T862" s="125"/>
      <c r="U862" s="125"/>
      <c r="V862" s="125"/>
      <c r="W862" s="125"/>
      <c r="X862" s="125"/>
      <c r="Y862" s="125"/>
      <c r="Z862" s="125"/>
      <c r="AA862" s="125"/>
      <c r="AB862" s="125"/>
      <c r="AC862" s="125"/>
      <c r="AD862" s="125"/>
      <c r="AE862" s="125"/>
      <c r="AF862" s="125"/>
      <c r="AG862" s="125"/>
      <c r="AH862" s="125"/>
      <c r="AI862" s="125"/>
    </row>
    <row r="863" ht="24.0" customHeight="1">
      <c r="A863" s="1"/>
      <c r="B863" s="1"/>
      <c r="C863" s="1"/>
      <c r="D863" s="125"/>
      <c r="E863" s="125"/>
      <c r="F863" s="125"/>
      <c r="G863" s="125"/>
      <c r="H863" s="125"/>
      <c r="I863" s="125"/>
      <c r="J863" s="125"/>
      <c r="K863" s="125"/>
      <c r="L863" s="125"/>
      <c r="M863" s="125"/>
      <c r="N863" s="125"/>
      <c r="O863" s="125"/>
      <c r="P863" s="125"/>
      <c r="Q863" s="125"/>
      <c r="R863" s="125"/>
      <c r="S863" s="125"/>
      <c r="T863" s="125"/>
      <c r="U863" s="125"/>
      <c r="V863" s="125"/>
      <c r="W863" s="125"/>
      <c r="X863" s="125"/>
      <c r="Y863" s="125"/>
      <c r="Z863" s="125"/>
      <c r="AA863" s="125"/>
      <c r="AB863" s="125"/>
      <c r="AC863" s="125"/>
      <c r="AD863" s="125"/>
      <c r="AE863" s="125"/>
      <c r="AF863" s="125"/>
      <c r="AG863" s="125"/>
      <c r="AH863" s="125"/>
      <c r="AI863" s="125"/>
    </row>
    <row r="864" ht="24.0" customHeight="1">
      <c r="A864" s="1"/>
      <c r="B864" s="1"/>
      <c r="C864" s="1"/>
      <c r="D864" s="125"/>
      <c r="E864" s="125"/>
      <c r="F864" s="125"/>
      <c r="G864" s="125"/>
      <c r="H864" s="125"/>
      <c r="I864" s="125"/>
      <c r="J864" s="125"/>
      <c r="K864" s="125"/>
      <c r="L864" s="125"/>
      <c r="M864" s="125"/>
      <c r="N864" s="125"/>
      <c r="O864" s="125"/>
      <c r="P864" s="125"/>
      <c r="Q864" s="125"/>
      <c r="R864" s="125"/>
      <c r="S864" s="125"/>
      <c r="T864" s="125"/>
      <c r="U864" s="125"/>
      <c r="V864" s="125"/>
      <c r="W864" s="125"/>
      <c r="X864" s="125"/>
      <c r="Y864" s="125"/>
      <c r="Z864" s="125"/>
      <c r="AA864" s="125"/>
      <c r="AB864" s="125"/>
      <c r="AC864" s="125"/>
      <c r="AD864" s="125"/>
      <c r="AE864" s="125"/>
      <c r="AF864" s="125"/>
      <c r="AG864" s="125"/>
      <c r="AH864" s="125"/>
      <c r="AI864" s="125"/>
    </row>
    <row r="865" ht="24.0" customHeight="1">
      <c r="A865" s="1"/>
      <c r="B865" s="1"/>
      <c r="C865" s="1"/>
      <c r="D865" s="125"/>
      <c r="E865" s="125"/>
      <c r="F865" s="125"/>
      <c r="G865" s="125"/>
      <c r="H865" s="125"/>
      <c r="I865" s="125"/>
      <c r="J865" s="125"/>
      <c r="K865" s="125"/>
      <c r="L865" s="125"/>
      <c r="M865" s="125"/>
      <c r="N865" s="125"/>
      <c r="O865" s="125"/>
      <c r="P865" s="125"/>
      <c r="Q865" s="125"/>
      <c r="R865" s="125"/>
      <c r="S865" s="125"/>
      <c r="T865" s="125"/>
      <c r="U865" s="125"/>
      <c r="V865" s="125"/>
      <c r="W865" s="125"/>
      <c r="X865" s="125"/>
      <c r="Y865" s="125"/>
      <c r="Z865" s="125"/>
      <c r="AA865" s="125"/>
      <c r="AB865" s="125"/>
      <c r="AC865" s="125"/>
      <c r="AD865" s="125"/>
      <c r="AE865" s="125"/>
      <c r="AF865" s="125"/>
      <c r="AG865" s="125"/>
      <c r="AH865" s="125"/>
      <c r="AI865" s="125"/>
    </row>
    <row r="866" ht="24.0" customHeight="1">
      <c r="A866" s="1"/>
      <c r="B866" s="1"/>
      <c r="C866" s="1"/>
      <c r="D866" s="125"/>
      <c r="E866" s="125"/>
      <c r="F866" s="125"/>
      <c r="G866" s="125"/>
      <c r="H866" s="125"/>
      <c r="I866" s="125"/>
      <c r="J866" s="125"/>
      <c r="K866" s="125"/>
      <c r="L866" s="125"/>
      <c r="M866" s="125"/>
      <c r="N866" s="125"/>
      <c r="O866" s="125"/>
      <c r="P866" s="125"/>
      <c r="Q866" s="125"/>
      <c r="R866" s="125"/>
      <c r="S866" s="125"/>
      <c r="T866" s="125"/>
      <c r="U866" s="125"/>
      <c r="V866" s="125"/>
      <c r="W866" s="125"/>
      <c r="X866" s="125"/>
      <c r="Y866" s="125"/>
      <c r="Z866" s="125"/>
      <c r="AA866" s="125"/>
      <c r="AB866" s="125"/>
      <c r="AC866" s="125"/>
      <c r="AD866" s="125"/>
      <c r="AE866" s="125"/>
      <c r="AF866" s="125"/>
      <c r="AG866" s="125"/>
      <c r="AH866" s="125"/>
      <c r="AI866" s="125"/>
    </row>
    <row r="867" ht="24.0" customHeight="1">
      <c r="A867" s="1"/>
      <c r="B867" s="1"/>
      <c r="C867" s="1"/>
      <c r="D867" s="125"/>
      <c r="E867" s="125"/>
      <c r="F867" s="125"/>
      <c r="G867" s="125"/>
      <c r="H867" s="125"/>
      <c r="I867" s="125"/>
      <c r="J867" s="125"/>
      <c r="K867" s="125"/>
      <c r="L867" s="125"/>
      <c r="M867" s="125"/>
      <c r="N867" s="125"/>
      <c r="O867" s="125"/>
      <c r="P867" s="125"/>
      <c r="Q867" s="125"/>
      <c r="R867" s="125"/>
      <c r="S867" s="125"/>
      <c r="T867" s="125"/>
      <c r="U867" s="125"/>
      <c r="V867" s="125"/>
      <c r="W867" s="125"/>
      <c r="X867" s="125"/>
      <c r="Y867" s="125"/>
      <c r="Z867" s="125"/>
      <c r="AA867" s="125"/>
      <c r="AB867" s="125"/>
      <c r="AC867" s="125"/>
      <c r="AD867" s="125"/>
      <c r="AE867" s="125"/>
      <c r="AF867" s="125"/>
      <c r="AG867" s="125"/>
      <c r="AH867" s="125"/>
      <c r="AI867" s="125"/>
    </row>
    <row r="868" ht="24.0" customHeight="1">
      <c r="A868" s="1"/>
      <c r="B868" s="1"/>
      <c r="C868" s="1"/>
      <c r="D868" s="125"/>
      <c r="E868" s="125"/>
      <c r="F868" s="125"/>
      <c r="G868" s="125"/>
      <c r="H868" s="125"/>
      <c r="I868" s="125"/>
      <c r="J868" s="125"/>
      <c r="K868" s="125"/>
      <c r="L868" s="125"/>
      <c r="M868" s="125"/>
      <c r="N868" s="125"/>
      <c r="O868" s="125"/>
      <c r="P868" s="125"/>
      <c r="Q868" s="125"/>
      <c r="R868" s="125"/>
      <c r="S868" s="125"/>
      <c r="T868" s="125"/>
      <c r="U868" s="125"/>
      <c r="V868" s="125"/>
      <c r="W868" s="125"/>
      <c r="X868" s="125"/>
      <c r="Y868" s="125"/>
      <c r="Z868" s="125"/>
      <c r="AA868" s="125"/>
      <c r="AB868" s="125"/>
      <c r="AC868" s="125"/>
      <c r="AD868" s="125"/>
      <c r="AE868" s="125"/>
      <c r="AF868" s="125"/>
      <c r="AG868" s="125"/>
      <c r="AH868" s="125"/>
      <c r="AI868" s="125"/>
    </row>
    <row r="869" ht="24.0" customHeight="1">
      <c r="A869" s="1"/>
      <c r="B869" s="1"/>
      <c r="C869" s="1"/>
      <c r="D869" s="125"/>
      <c r="E869" s="125"/>
      <c r="F869" s="125"/>
      <c r="G869" s="125"/>
      <c r="H869" s="125"/>
      <c r="I869" s="125"/>
      <c r="J869" s="125"/>
      <c r="K869" s="125"/>
      <c r="L869" s="125"/>
      <c r="M869" s="125"/>
      <c r="N869" s="125"/>
      <c r="O869" s="125"/>
      <c r="P869" s="125"/>
      <c r="Q869" s="125"/>
      <c r="R869" s="125"/>
      <c r="S869" s="125"/>
      <c r="T869" s="125"/>
      <c r="U869" s="125"/>
      <c r="V869" s="125"/>
      <c r="W869" s="125"/>
      <c r="X869" s="125"/>
      <c r="Y869" s="125"/>
      <c r="Z869" s="125"/>
      <c r="AA869" s="125"/>
      <c r="AB869" s="125"/>
      <c r="AC869" s="125"/>
      <c r="AD869" s="125"/>
      <c r="AE869" s="125"/>
      <c r="AF869" s="125"/>
      <c r="AG869" s="125"/>
      <c r="AH869" s="125"/>
      <c r="AI869" s="125"/>
    </row>
    <row r="870" ht="24.0" customHeight="1">
      <c r="A870" s="1"/>
      <c r="B870" s="1"/>
      <c r="C870" s="1"/>
      <c r="D870" s="125"/>
      <c r="E870" s="125"/>
      <c r="F870" s="125"/>
      <c r="G870" s="125"/>
      <c r="H870" s="125"/>
      <c r="I870" s="125"/>
      <c r="J870" s="125"/>
      <c r="K870" s="125"/>
      <c r="L870" s="125"/>
      <c r="M870" s="125"/>
      <c r="N870" s="125"/>
      <c r="O870" s="125"/>
      <c r="P870" s="125"/>
      <c r="Q870" s="125"/>
      <c r="R870" s="125"/>
      <c r="S870" s="125"/>
      <c r="T870" s="125"/>
      <c r="U870" s="125"/>
      <c r="V870" s="125"/>
      <c r="W870" s="125"/>
      <c r="X870" s="125"/>
      <c r="Y870" s="125"/>
      <c r="Z870" s="125"/>
      <c r="AA870" s="125"/>
      <c r="AB870" s="125"/>
      <c r="AC870" s="125"/>
      <c r="AD870" s="125"/>
      <c r="AE870" s="125"/>
      <c r="AF870" s="125"/>
      <c r="AG870" s="125"/>
      <c r="AH870" s="125"/>
      <c r="AI870" s="125"/>
    </row>
    <row r="871" ht="24.0" customHeight="1">
      <c r="A871" s="1"/>
      <c r="B871" s="1"/>
      <c r="C871" s="1"/>
      <c r="D871" s="125"/>
      <c r="E871" s="125"/>
      <c r="F871" s="125"/>
      <c r="G871" s="125"/>
      <c r="H871" s="125"/>
      <c r="I871" s="125"/>
      <c r="J871" s="125"/>
      <c r="K871" s="125"/>
      <c r="L871" s="125"/>
      <c r="M871" s="125"/>
      <c r="N871" s="125"/>
      <c r="O871" s="125"/>
      <c r="P871" s="125"/>
      <c r="Q871" s="125"/>
      <c r="R871" s="125"/>
      <c r="S871" s="125"/>
      <c r="T871" s="125"/>
      <c r="U871" s="125"/>
      <c r="V871" s="125"/>
      <c r="W871" s="125"/>
      <c r="X871" s="125"/>
      <c r="Y871" s="125"/>
      <c r="Z871" s="125"/>
      <c r="AA871" s="125"/>
      <c r="AB871" s="125"/>
      <c r="AC871" s="125"/>
      <c r="AD871" s="125"/>
      <c r="AE871" s="125"/>
      <c r="AF871" s="125"/>
      <c r="AG871" s="125"/>
      <c r="AH871" s="125"/>
      <c r="AI871" s="125"/>
    </row>
    <row r="872" ht="24.0" customHeight="1">
      <c r="A872" s="1"/>
      <c r="B872" s="1"/>
      <c r="C872" s="1"/>
      <c r="D872" s="125"/>
      <c r="E872" s="125"/>
      <c r="F872" s="125"/>
      <c r="G872" s="125"/>
      <c r="H872" s="125"/>
      <c r="I872" s="125"/>
      <c r="J872" s="125"/>
      <c r="K872" s="125"/>
      <c r="L872" s="125"/>
      <c r="M872" s="125"/>
      <c r="N872" s="125"/>
      <c r="O872" s="125"/>
      <c r="P872" s="125"/>
      <c r="Q872" s="125"/>
      <c r="R872" s="125"/>
      <c r="S872" s="125"/>
      <c r="T872" s="125"/>
      <c r="U872" s="125"/>
      <c r="V872" s="125"/>
      <c r="W872" s="125"/>
      <c r="X872" s="125"/>
      <c r="Y872" s="125"/>
      <c r="Z872" s="125"/>
      <c r="AA872" s="125"/>
      <c r="AB872" s="125"/>
      <c r="AC872" s="125"/>
      <c r="AD872" s="125"/>
      <c r="AE872" s="125"/>
      <c r="AF872" s="125"/>
      <c r="AG872" s="125"/>
      <c r="AH872" s="125"/>
      <c r="AI872" s="125"/>
    </row>
    <row r="873" ht="24.0" customHeight="1">
      <c r="A873" s="1"/>
      <c r="B873" s="1"/>
      <c r="C873" s="1"/>
      <c r="D873" s="125"/>
      <c r="E873" s="125"/>
      <c r="F873" s="125"/>
      <c r="G873" s="125"/>
      <c r="H873" s="125"/>
      <c r="I873" s="125"/>
      <c r="J873" s="125"/>
      <c r="K873" s="125"/>
      <c r="L873" s="125"/>
      <c r="M873" s="125"/>
      <c r="N873" s="125"/>
      <c r="O873" s="125"/>
      <c r="P873" s="125"/>
      <c r="Q873" s="125"/>
      <c r="R873" s="125"/>
      <c r="S873" s="125"/>
      <c r="T873" s="125"/>
      <c r="U873" s="125"/>
      <c r="V873" s="125"/>
      <c r="W873" s="125"/>
      <c r="X873" s="125"/>
      <c r="Y873" s="125"/>
      <c r="Z873" s="125"/>
      <c r="AA873" s="125"/>
      <c r="AB873" s="125"/>
      <c r="AC873" s="125"/>
      <c r="AD873" s="125"/>
      <c r="AE873" s="125"/>
      <c r="AF873" s="125"/>
      <c r="AG873" s="125"/>
      <c r="AH873" s="125"/>
      <c r="AI873" s="125"/>
    </row>
    <row r="874" ht="24.0" customHeight="1">
      <c r="A874" s="1"/>
      <c r="B874" s="1"/>
      <c r="C874" s="1"/>
      <c r="D874" s="125"/>
      <c r="E874" s="125"/>
      <c r="F874" s="125"/>
      <c r="G874" s="125"/>
      <c r="H874" s="125"/>
      <c r="I874" s="125"/>
      <c r="J874" s="125"/>
      <c r="K874" s="125"/>
      <c r="L874" s="125"/>
      <c r="M874" s="125"/>
      <c r="N874" s="125"/>
      <c r="O874" s="125"/>
      <c r="P874" s="125"/>
      <c r="Q874" s="125"/>
      <c r="R874" s="125"/>
      <c r="S874" s="125"/>
      <c r="T874" s="125"/>
      <c r="U874" s="125"/>
      <c r="V874" s="125"/>
      <c r="W874" s="125"/>
      <c r="X874" s="125"/>
      <c r="Y874" s="125"/>
      <c r="Z874" s="125"/>
      <c r="AA874" s="125"/>
      <c r="AB874" s="125"/>
      <c r="AC874" s="125"/>
      <c r="AD874" s="125"/>
      <c r="AE874" s="125"/>
      <c r="AF874" s="125"/>
      <c r="AG874" s="125"/>
      <c r="AH874" s="125"/>
      <c r="AI874" s="125"/>
    </row>
    <row r="875" ht="24.0" customHeight="1">
      <c r="A875" s="1"/>
      <c r="B875" s="1"/>
      <c r="C875" s="1"/>
      <c r="D875" s="125"/>
      <c r="E875" s="125"/>
      <c r="F875" s="125"/>
      <c r="G875" s="125"/>
      <c r="H875" s="125"/>
      <c r="I875" s="125"/>
      <c r="J875" s="125"/>
      <c r="K875" s="125"/>
      <c r="L875" s="125"/>
      <c r="M875" s="125"/>
      <c r="N875" s="125"/>
      <c r="O875" s="125"/>
      <c r="P875" s="125"/>
      <c r="Q875" s="125"/>
      <c r="R875" s="125"/>
      <c r="S875" s="125"/>
      <c r="T875" s="125"/>
      <c r="U875" s="125"/>
      <c r="V875" s="125"/>
      <c r="W875" s="125"/>
      <c r="X875" s="125"/>
      <c r="Y875" s="125"/>
      <c r="Z875" s="125"/>
      <c r="AA875" s="125"/>
      <c r="AB875" s="125"/>
      <c r="AC875" s="125"/>
      <c r="AD875" s="125"/>
      <c r="AE875" s="125"/>
      <c r="AF875" s="125"/>
      <c r="AG875" s="125"/>
      <c r="AH875" s="125"/>
      <c r="AI875" s="125"/>
    </row>
    <row r="876" ht="24.0" customHeight="1">
      <c r="A876" s="1"/>
      <c r="B876" s="1"/>
      <c r="C876" s="1"/>
      <c r="D876" s="125"/>
      <c r="E876" s="125"/>
      <c r="F876" s="125"/>
      <c r="G876" s="125"/>
      <c r="H876" s="125"/>
      <c r="I876" s="125"/>
      <c r="J876" s="125"/>
      <c r="K876" s="125"/>
      <c r="L876" s="125"/>
      <c r="M876" s="125"/>
      <c r="N876" s="125"/>
      <c r="O876" s="125"/>
      <c r="P876" s="125"/>
      <c r="Q876" s="125"/>
      <c r="R876" s="125"/>
      <c r="S876" s="125"/>
      <c r="T876" s="125"/>
      <c r="U876" s="125"/>
      <c r="V876" s="125"/>
      <c r="W876" s="125"/>
      <c r="X876" s="125"/>
      <c r="Y876" s="125"/>
      <c r="Z876" s="125"/>
      <c r="AA876" s="125"/>
      <c r="AB876" s="125"/>
      <c r="AC876" s="125"/>
      <c r="AD876" s="125"/>
      <c r="AE876" s="125"/>
      <c r="AF876" s="125"/>
      <c r="AG876" s="125"/>
      <c r="AH876" s="125"/>
      <c r="AI876" s="125"/>
    </row>
    <row r="877" ht="24.0" customHeight="1">
      <c r="A877" s="1"/>
      <c r="B877" s="1"/>
      <c r="C877" s="1"/>
      <c r="D877" s="125"/>
      <c r="E877" s="125"/>
      <c r="F877" s="125"/>
      <c r="G877" s="125"/>
      <c r="H877" s="125"/>
      <c r="I877" s="125"/>
      <c r="J877" s="125"/>
      <c r="K877" s="125"/>
      <c r="L877" s="125"/>
      <c r="M877" s="125"/>
      <c r="N877" s="125"/>
      <c r="O877" s="125"/>
      <c r="P877" s="125"/>
      <c r="Q877" s="125"/>
      <c r="R877" s="125"/>
      <c r="S877" s="125"/>
      <c r="T877" s="125"/>
      <c r="U877" s="125"/>
      <c r="V877" s="125"/>
      <c r="W877" s="125"/>
      <c r="X877" s="125"/>
      <c r="Y877" s="125"/>
      <c r="Z877" s="125"/>
      <c r="AA877" s="125"/>
      <c r="AB877" s="125"/>
      <c r="AC877" s="125"/>
      <c r="AD877" s="125"/>
      <c r="AE877" s="125"/>
      <c r="AF877" s="125"/>
      <c r="AG877" s="125"/>
      <c r="AH877" s="125"/>
      <c r="AI877" s="125"/>
    </row>
    <row r="878" ht="24.0" customHeight="1">
      <c r="A878" s="1"/>
      <c r="B878" s="1"/>
      <c r="C878" s="1"/>
      <c r="D878" s="125"/>
      <c r="E878" s="125"/>
      <c r="F878" s="125"/>
      <c r="G878" s="125"/>
      <c r="H878" s="125"/>
      <c r="I878" s="125"/>
      <c r="J878" s="125"/>
      <c r="K878" s="125"/>
      <c r="L878" s="125"/>
      <c r="M878" s="125"/>
      <c r="N878" s="125"/>
      <c r="O878" s="125"/>
      <c r="P878" s="125"/>
      <c r="Q878" s="125"/>
      <c r="R878" s="125"/>
      <c r="S878" s="125"/>
      <c r="T878" s="125"/>
      <c r="U878" s="125"/>
      <c r="V878" s="125"/>
      <c r="W878" s="125"/>
      <c r="X878" s="125"/>
      <c r="Y878" s="125"/>
      <c r="Z878" s="125"/>
      <c r="AA878" s="125"/>
      <c r="AB878" s="125"/>
      <c r="AC878" s="125"/>
      <c r="AD878" s="125"/>
      <c r="AE878" s="125"/>
      <c r="AF878" s="125"/>
      <c r="AG878" s="125"/>
      <c r="AH878" s="125"/>
      <c r="AI878" s="125"/>
    </row>
    <row r="879" ht="24.0" customHeight="1">
      <c r="A879" s="1"/>
      <c r="B879" s="1"/>
      <c r="C879" s="1"/>
      <c r="D879" s="125"/>
      <c r="E879" s="125"/>
      <c r="F879" s="125"/>
      <c r="G879" s="125"/>
      <c r="H879" s="125"/>
      <c r="I879" s="125"/>
      <c r="J879" s="125"/>
      <c r="K879" s="125"/>
      <c r="L879" s="125"/>
      <c r="M879" s="125"/>
      <c r="N879" s="125"/>
      <c r="O879" s="125"/>
      <c r="P879" s="125"/>
      <c r="Q879" s="125"/>
      <c r="R879" s="125"/>
      <c r="S879" s="125"/>
      <c r="T879" s="125"/>
      <c r="U879" s="125"/>
      <c r="V879" s="125"/>
      <c r="W879" s="125"/>
      <c r="X879" s="125"/>
      <c r="Y879" s="125"/>
      <c r="Z879" s="125"/>
      <c r="AA879" s="125"/>
      <c r="AB879" s="125"/>
      <c r="AC879" s="125"/>
      <c r="AD879" s="125"/>
      <c r="AE879" s="125"/>
      <c r="AF879" s="125"/>
      <c r="AG879" s="125"/>
      <c r="AH879" s="125"/>
      <c r="AI879" s="125"/>
    </row>
    <row r="880" ht="24.0" customHeight="1">
      <c r="A880" s="1"/>
      <c r="B880" s="1"/>
      <c r="C880" s="1"/>
      <c r="D880" s="125"/>
      <c r="E880" s="125"/>
      <c r="F880" s="125"/>
      <c r="G880" s="125"/>
      <c r="H880" s="125"/>
      <c r="I880" s="125"/>
      <c r="J880" s="125"/>
      <c r="K880" s="125"/>
      <c r="L880" s="125"/>
      <c r="M880" s="125"/>
      <c r="N880" s="125"/>
      <c r="O880" s="125"/>
      <c r="P880" s="125"/>
      <c r="Q880" s="125"/>
      <c r="R880" s="125"/>
      <c r="S880" s="125"/>
      <c r="T880" s="125"/>
      <c r="U880" s="125"/>
      <c r="V880" s="125"/>
      <c r="W880" s="125"/>
      <c r="X880" s="125"/>
      <c r="Y880" s="125"/>
      <c r="Z880" s="125"/>
      <c r="AA880" s="125"/>
      <c r="AB880" s="125"/>
      <c r="AC880" s="125"/>
      <c r="AD880" s="125"/>
      <c r="AE880" s="125"/>
      <c r="AF880" s="125"/>
      <c r="AG880" s="125"/>
      <c r="AH880" s="125"/>
      <c r="AI880" s="125"/>
    </row>
    <row r="881" ht="24.0" customHeight="1">
      <c r="A881" s="1"/>
      <c r="B881" s="1"/>
      <c r="C881" s="1"/>
      <c r="D881" s="125"/>
      <c r="E881" s="125"/>
      <c r="F881" s="125"/>
      <c r="G881" s="125"/>
      <c r="H881" s="125"/>
      <c r="I881" s="125"/>
      <c r="J881" s="125"/>
      <c r="K881" s="125"/>
      <c r="L881" s="125"/>
      <c r="M881" s="125"/>
      <c r="N881" s="125"/>
      <c r="O881" s="125"/>
      <c r="P881" s="125"/>
      <c r="Q881" s="125"/>
      <c r="R881" s="125"/>
      <c r="S881" s="125"/>
      <c r="T881" s="125"/>
      <c r="U881" s="125"/>
      <c r="V881" s="125"/>
      <c r="W881" s="125"/>
      <c r="X881" s="125"/>
      <c r="Y881" s="125"/>
      <c r="Z881" s="125"/>
      <c r="AA881" s="125"/>
      <c r="AB881" s="125"/>
      <c r="AC881" s="125"/>
      <c r="AD881" s="125"/>
      <c r="AE881" s="125"/>
      <c r="AF881" s="125"/>
      <c r="AG881" s="125"/>
      <c r="AH881" s="125"/>
      <c r="AI881" s="125"/>
    </row>
    <row r="882" ht="24.0" customHeight="1">
      <c r="A882" s="1"/>
      <c r="B882" s="1"/>
      <c r="C882" s="1"/>
      <c r="D882" s="125"/>
      <c r="E882" s="125"/>
      <c r="F882" s="125"/>
      <c r="G882" s="125"/>
      <c r="H882" s="125"/>
      <c r="I882" s="125"/>
      <c r="J882" s="125"/>
      <c r="K882" s="125"/>
      <c r="L882" s="125"/>
      <c r="M882" s="125"/>
      <c r="N882" s="125"/>
      <c r="O882" s="125"/>
      <c r="P882" s="125"/>
      <c r="Q882" s="125"/>
      <c r="R882" s="125"/>
      <c r="S882" s="125"/>
      <c r="T882" s="125"/>
      <c r="U882" s="125"/>
      <c r="V882" s="125"/>
      <c r="W882" s="125"/>
      <c r="X882" s="125"/>
      <c r="Y882" s="125"/>
      <c r="Z882" s="125"/>
      <c r="AA882" s="125"/>
      <c r="AB882" s="125"/>
      <c r="AC882" s="125"/>
      <c r="AD882" s="125"/>
      <c r="AE882" s="125"/>
      <c r="AF882" s="125"/>
      <c r="AG882" s="125"/>
      <c r="AH882" s="125"/>
      <c r="AI882" s="125"/>
    </row>
    <row r="883" ht="24.0" customHeight="1">
      <c r="A883" s="1"/>
      <c r="B883" s="1"/>
      <c r="C883" s="1"/>
      <c r="D883" s="125"/>
      <c r="E883" s="125"/>
      <c r="F883" s="125"/>
      <c r="G883" s="125"/>
      <c r="H883" s="125"/>
      <c r="I883" s="125"/>
      <c r="J883" s="125"/>
      <c r="K883" s="125"/>
      <c r="L883" s="125"/>
      <c r="M883" s="125"/>
      <c r="N883" s="125"/>
      <c r="O883" s="125"/>
      <c r="P883" s="125"/>
      <c r="Q883" s="125"/>
      <c r="R883" s="125"/>
      <c r="S883" s="125"/>
      <c r="T883" s="125"/>
      <c r="U883" s="125"/>
      <c r="V883" s="125"/>
      <c r="W883" s="125"/>
      <c r="X883" s="125"/>
      <c r="Y883" s="125"/>
      <c r="Z883" s="125"/>
      <c r="AA883" s="125"/>
      <c r="AB883" s="125"/>
      <c r="AC883" s="125"/>
      <c r="AD883" s="125"/>
      <c r="AE883" s="125"/>
      <c r="AF883" s="125"/>
      <c r="AG883" s="125"/>
      <c r="AH883" s="125"/>
      <c r="AI883" s="125"/>
    </row>
    <row r="884" ht="24.0" customHeight="1">
      <c r="A884" s="1"/>
      <c r="B884" s="1"/>
      <c r="C884" s="1"/>
      <c r="D884" s="125"/>
      <c r="E884" s="125"/>
      <c r="F884" s="125"/>
      <c r="G884" s="125"/>
      <c r="H884" s="125"/>
      <c r="I884" s="125"/>
      <c r="J884" s="125"/>
      <c r="K884" s="125"/>
      <c r="L884" s="125"/>
      <c r="M884" s="125"/>
      <c r="N884" s="125"/>
      <c r="O884" s="125"/>
      <c r="P884" s="125"/>
      <c r="Q884" s="125"/>
      <c r="R884" s="125"/>
      <c r="S884" s="125"/>
      <c r="T884" s="125"/>
      <c r="U884" s="125"/>
      <c r="V884" s="125"/>
      <c r="W884" s="125"/>
      <c r="X884" s="125"/>
      <c r="Y884" s="125"/>
      <c r="Z884" s="125"/>
      <c r="AA884" s="125"/>
      <c r="AB884" s="125"/>
      <c r="AC884" s="125"/>
      <c r="AD884" s="125"/>
      <c r="AE884" s="125"/>
      <c r="AF884" s="125"/>
      <c r="AG884" s="125"/>
      <c r="AH884" s="125"/>
      <c r="AI884" s="125"/>
    </row>
    <row r="885" ht="24.0" customHeight="1">
      <c r="A885" s="1"/>
      <c r="B885" s="1"/>
      <c r="C885" s="1"/>
      <c r="D885" s="125"/>
      <c r="E885" s="125"/>
      <c r="F885" s="125"/>
      <c r="G885" s="125"/>
      <c r="H885" s="125"/>
      <c r="I885" s="125"/>
      <c r="J885" s="125"/>
      <c r="K885" s="125"/>
      <c r="L885" s="125"/>
      <c r="M885" s="125"/>
      <c r="N885" s="125"/>
      <c r="O885" s="125"/>
      <c r="P885" s="125"/>
      <c r="Q885" s="125"/>
      <c r="R885" s="125"/>
      <c r="S885" s="125"/>
      <c r="T885" s="125"/>
      <c r="U885" s="125"/>
      <c r="V885" s="125"/>
      <c r="W885" s="125"/>
      <c r="X885" s="125"/>
      <c r="Y885" s="125"/>
      <c r="Z885" s="125"/>
      <c r="AA885" s="125"/>
      <c r="AB885" s="125"/>
      <c r="AC885" s="125"/>
      <c r="AD885" s="125"/>
      <c r="AE885" s="125"/>
      <c r="AF885" s="125"/>
      <c r="AG885" s="125"/>
      <c r="AH885" s="125"/>
      <c r="AI885" s="125"/>
    </row>
    <row r="886" ht="24.0" customHeight="1">
      <c r="A886" s="1"/>
      <c r="B886" s="1"/>
      <c r="C886" s="1"/>
      <c r="D886" s="125"/>
      <c r="E886" s="125"/>
      <c r="F886" s="125"/>
      <c r="G886" s="125"/>
      <c r="H886" s="125"/>
      <c r="I886" s="125"/>
      <c r="J886" s="125"/>
      <c r="K886" s="125"/>
      <c r="L886" s="125"/>
      <c r="M886" s="125"/>
      <c r="N886" s="125"/>
      <c r="O886" s="125"/>
      <c r="P886" s="125"/>
      <c r="Q886" s="125"/>
      <c r="R886" s="125"/>
      <c r="S886" s="125"/>
      <c r="T886" s="125"/>
      <c r="U886" s="125"/>
      <c r="V886" s="125"/>
      <c r="W886" s="125"/>
      <c r="X886" s="125"/>
      <c r="Y886" s="125"/>
      <c r="Z886" s="125"/>
      <c r="AA886" s="125"/>
      <c r="AB886" s="125"/>
      <c r="AC886" s="125"/>
      <c r="AD886" s="125"/>
      <c r="AE886" s="125"/>
      <c r="AF886" s="125"/>
      <c r="AG886" s="125"/>
      <c r="AH886" s="125"/>
      <c r="AI886" s="125"/>
    </row>
    <row r="887" ht="24.0" customHeight="1">
      <c r="A887" s="1"/>
      <c r="B887" s="1"/>
      <c r="C887" s="1"/>
      <c r="D887" s="125"/>
      <c r="E887" s="125"/>
      <c r="F887" s="125"/>
      <c r="G887" s="125"/>
      <c r="H887" s="125"/>
      <c r="I887" s="125"/>
      <c r="J887" s="125"/>
      <c r="K887" s="125"/>
      <c r="L887" s="125"/>
      <c r="M887" s="125"/>
      <c r="N887" s="125"/>
      <c r="O887" s="125"/>
      <c r="P887" s="125"/>
      <c r="Q887" s="125"/>
      <c r="R887" s="125"/>
      <c r="S887" s="125"/>
      <c r="T887" s="125"/>
      <c r="U887" s="125"/>
      <c r="V887" s="125"/>
      <c r="W887" s="125"/>
      <c r="X887" s="125"/>
      <c r="Y887" s="125"/>
      <c r="Z887" s="125"/>
      <c r="AA887" s="125"/>
      <c r="AB887" s="125"/>
      <c r="AC887" s="125"/>
      <c r="AD887" s="125"/>
      <c r="AE887" s="125"/>
      <c r="AF887" s="125"/>
      <c r="AG887" s="125"/>
      <c r="AH887" s="125"/>
      <c r="AI887" s="125"/>
    </row>
    <row r="888" ht="24.0" customHeight="1">
      <c r="A888" s="1"/>
      <c r="B888" s="1"/>
      <c r="C888" s="1"/>
      <c r="D888" s="125"/>
      <c r="E888" s="125"/>
      <c r="F888" s="125"/>
      <c r="G888" s="125"/>
      <c r="H888" s="125"/>
      <c r="I888" s="125"/>
      <c r="J888" s="125"/>
      <c r="K888" s="125"/>
      <c r="L888" s="125"/>
      <c r="M888" s="125"/>
      <c r="N888" s="125"/>
      <c r="O888" s="125"/>
      <c r="P888" s="125"/>
      <c r="Q888" s="125"/>
      <c r="R888" s="125"/>
      <c r="S888" s="125"/>
      <c r="T888" s="125"/>
      <c r="U888" s="125"/>
      <c r="V888" s="125"/>
      <c r="W888" s="125"/>
      <c r="X888" s="125"/>
      <c r="Y888" s="125"/>
      <c r="Z888" s="125"/>
      <c r="AA888" s="125"/>
      <c r="AB888" s="125"/>
      <c r="AC888" s="125"/>
      <c r="AD888" s="125"/>
      <c r="AE888" s="125"/>
      <c r="AF888" s="125"/>
      <c r="AG888" s="125"/>
      <c r="AH888" s="125"/>
      <c r="AI888" s="125"/>
    </row>
    <row r="889" ht="24.0" customHeight="1">
      <c r="A889" s="1"/>
      <c r="B889" s="1"/>
      <c r="C889" s="1"/>
      <c r="D889" s="125"/>
      <c r="E889" s="125"/>
      <c r="F889" s="125"/>
      <c r="G889" s="125"/>
      <c r="H889" s="125"/>
      <c r="I889" s="125"/>
      <c r="J889" s="125"/>
      <c r="K889" s="125"/>
      <c r="L889" s="125"/>
      <c r="M889" s="125"/>
      <c r="N889" s="125"/>
      <c r="O889" s="125"/>
      <c r="P889" s="125"/>
      <c r="Q889" s="125"/>
      <c r="R889" s="125"/>
      <c r="S889" s="125"/>
      <c r="T889" s="125"/>
      <c r="U889" s="125"/>
      <c r="V889" s="125"/>
      <c r="W889" s="125"/>
      <c r="X889" s="125"/>
      <c r="Y889" s="125"/>
      <c r="Z889" s="125"/>
      <c r="AA889" s="125"/>
      <c r="AB889" s="125"/>
      <c r="AC889" s="125"/>
      <c r="AD889" s="125"/>
      <c r="AE889" s="125"/>
      <c r="AF889" s="125"/>
      <c r="AG889" s="125"/>
      <c r="AH889" s="125"/>
      <c r="AI889" s="125"/>
    </row>
    <row r="890" ht="24.0" customHeight="1">
      <c r="A890" s="1"/>
      <c r="B890" s="1"/>
      <c r="C890" s="1"/>
      <c r="D890" s="125"/>
      <c r="E890" s="125"/>
      <c r="F890" s="125"/>
      <c r="G890" s="125"/>
      <c r="H890" s="125"/>
      <c r="I890" s="125"/>
      <c r="J890" s="125"/>
      <c r="K890" s="125"/>
      <c r="L890" s="125"/>
      <c r="M890" s="125"/>
      <c r="N890" s="125"/>
      <c r="O890" s="125"/>
      <c r="P890" s="125"/>
      <c r="Q890" s="125"/>
      <c r="R890" s="125"/>
      <c r="S890" s="125"/>
      <c r="T890" s="125"/>
      <c r="U890" s="125"/>
      <c r="V890" s="125"/>
      <c r="W890" s="125"/>
      <c r="X890" s="125"/>
      <c r="Y890" s="125"/>
      <c r="Z890" s="125"/>
      <c r="AA890" s="125"/>
      <c r="AB890" s="125"/>
      <c r="AC890" s="125"/>
      <c r="AD890" s="125"/>
      <c r="AE890" s="125"/>
      <c r="AF890" s="125"/>
      <c r="AG890" s="125"/>
      <c r="AH890" s="125"/>
      <c r="AI890" s="125"/>
    </row>
    <row r="891" ht="24.0" customHeight="1">
      <c r="A891" s="1"/>
      <c r="B891" s="1"/>
      <c r="C891" s="1"/>
      <c r="D891" s="125"/>
      <c r="E891" s="125"/>
      <c r="F891" s="125"/>
      <c r="G891" s="125"/>
      <c r="H891" s="125"/>
      <c r="I891" s="125"/>
      <c r="J891" s="125"/>
      <c r="K891" s="125"/>
      <c r="L891" s="125"/>
      <c r="M891" s="125"/>
      <c r="N891" s="125"/>
      <c r="O891" s="125"/>
      <c r="P891" s="125"/>
      <c r="Q891" s="125"/>
      <c r="R891" s="125"/>
      <c r="S891" s="125"/>
      <c r="T891" s="125"/>
      <c r="U891" s="125"/>
      <c r="V891" s="125"/>
      <c r="W891" s="125"/>
      <c r="X891" s="125"/>
      <c r="Y891" s="125"/>
      <c r="Z891" s="125"/>
      <c r="AA891" s="125"/>
      <c r="AB891" s="125"/>
      <c r="AC891" s="125"/>
      <c r="AD891" s="125"/>
      <c r="AE891" s="125"/>
      <c r="AF891" s="125"/>
      <c r="AG891" s="125"/>
      <c r="AH891" s="125"/>
      <c r="AI891" s="125"/>
    </row>
    <row r="892" ht="24.0" customHeight="1">
      <c r="A892" s="1"/>
      <c r="B892" s="1"/>
      <c r="C892" s="1"/>
      <c r="D892" s="125"/>
      <c r="E892" s="125"/>
      <c r="F892" s="125"/>
      <c r="G892" s="125"/>
      <c r="H892" s="125"/>
      <c r="I892" s="125"/>
      <c r="J892" s="125"/>
      <c r="K892" s="125"/>
      <c r="L892" s="125"/>
      <c r="M892" s="125"/>
      <c r="N892" s="125"/>
      <c r="O892" s="125"/>
      <c r="P892" s="125"/>
      <c r="Q892" s="125"/>
      <c r="R892" s="125"/>
      <c r="S892" s="125"/>
      <c r="T892" s="125"/>
      <c r="U892" s="125"/>
      <c r="V892" s="125"/>
      <c r="W892" s="125"/>
      <c r="X892" s="125"/>
      <c r="Y892" s="125"/>
      <c r="Z892" s="125"/>
      <c r="AA892" s="125"/>
      <c r="AB892" s="125"/>
      <c r="AC892" s="125"/>
      <c r="AD892" s="125"/>
      <c r="AE892" s="125"/>
      <c r="AF892" s="125"/>
      <c r="AG892" s="125"/>
      <c r="AH892" s="125"/>
      <c r="AI892" s="125"/>
    </row>
    <row r="893" ht="24.0" customHeight="1">
      <c r="A893" s="1"/>
      <c r="B893" s="1"/>
      <c r="C893" s="1"/>
      <c r="D893" s="125"/>
      <c r="E893" s="125"/>
      <c r="F893" s="125"/>
      <c r="G893" s="125"/>
      <c r="H893" s="125"/>
      <c r="I893" s="125"/>
      <c r="J893" s="125"/>
      <c r="K893" s="125"/>
      <c r="L893" s="125"/>
      <c r="M893" s="125"/>
      <c r="N893" s="125"/>
      <c r="O893" s="125"/>
      <c r="P893" s="125"/>
      <c r="Q893" s="125"/>
      <c r="R893" s="125"/>
      <c r="S893" s="125"/>
      <c r="T893" s="125"/>
      <c r="U893" s="125"/>
      <c r="V893" s="125"/>
      <c r="W893" s="125"/>
      <c r="X893" s="125"/>
      <c r="Y893" s="125"/>
      <c r="Z893" s="125"/>
      <c r="AA893" s="125"/>
      <c r="AB893" s="125"/>
      <c r="AC893" s="125"/>
      <c r="AD893" s="125"/>
      <c r="AE893" s="125"/>
      <c r="AF893" s="125"/>
      <c r="AG893" s="125"/>
      <c r="AH893" s="125"/>
      <c r="AI893" s="125"/>
    </row>
    <row r="894" ht="24.0" customHeight="1">
      <c r="A894" s="1"/>
      <c r="B894" s="1"/>
      <c r="C894" s="1"/>
      <c r="D894" s="125"/>
      <c r="E894" s="125"/>
      <c r="F894" s="125"/>
      <c r="G894" s="125"/>
      <c r="H894" s="125"/>
      <c r="I894" s="125"/>
      <c r="J894" s="125"/>
      <c r="K894" s="125"/>
      <c r="L894" s="125"/>
      <c r="M894" s="125"/>
      <c r="N894" s="125"/>
      <c r="O894" s="125"/>
      <c r="P894" s="125"/>
      <c r="Q894" s="125"/>
      <c r="R894" s="125"/>
      <c r="S894" s="125"/>
      <c r="T894" s="125"/>
      <c r="U894" s="125"/>
      <c r="V894" s="125"/>
      <c r="W894" s="125"/>
      <c r="X894" s="125"/>
      <c r="Y894" s="125"/>
      <c r="Z894" s="125"/>
      <c r="AA894" s="125"/>
      <c r="AB894" s="125"/>
      <c r="AC894" s="125"/>
      <c r="AD894" s="125"/>
      <c r="AE894" s="125"/>
      <c r="AF894" s="125"/>
      <c r="AG894" s="125"/>
      <c r="AH894" s="125"/>
      <c r="AI894" s="125"/>
    </row>
    <row r="895" ht="24.0" customHeight="1">
      <c r="A895" s="1"/>
      <c r="B895" s="1"/>
      <c r="C895" s="1"/>
      <c r="D895" s="125"/>
      <c r="E895" s="125"/>
      <c r="F895" s="125"/>
      <c r="G895" s="125"/>
      <c r="H895" s="125"/>
      <c r="I895" s="125"/>
      <c r="J895" s="125"/>
      <c r="K895" s="125"/>
      <c r="L895" s="125"/>
      <c r="M895" s="125"/>
      <c r="N895" s="125"/>
      <c r="O895" s="125"/>
      <c r="P895" s="125"/>
      <c r="Q895" s="125"/>
      <c r="R895" s="125"/>
      <c r="S895" s="125"/>
      <c r="T895" s="125"/>
      <c r="U895" s="125"/>
      <c r="V895" s="125"/>
      <c r="W895" s="125"/>
      <c r="X895" s="125"/>
      <c r="Y895" s="125"/>
      <c r="Z895" s="125"/>
      <c r="AA895" s="125"/>
      <c r="AB895" s="125"/>
      <c r="AC895" s="125"/>
      <c r="AD895" s="125"/>
      <c r="AE895" s="125"/>
      <c r="AF895" s="125"/>
      <c r="AG895" s="125"/>
      <c r="AH895" s="125"/>
      <c r="AI895" s="125"/>
    </row>
    <row r="896" ht="24.0" customHeight="1">
      <c r="A896" s="1"/>
      <c r="B896" s="1"/>
      <c r="C896" s="1"/>
      <c r="D896" s="125"/>
      <c r="E896" s="125"/>
      <c r="F896" s="125"/>
      <c r="G896" s="125"/>
      <c r="H896" s="125"/>
      <c r="I896" s="125"/>
      <c r="J896" s="125"/>
      <c r="K896" s="125"/>
      <c r="L896" s="125"/>
      <c r="M896" s="125"/>
      <c r="N896" s="125"/>
      <c r="O896" s="125"/>
      <c r="P896" s="125"/>
      <c r="Q896" s="125"/>
      <c r="R896" s="125"/>
      <c r="S896" s="125"/>
      <c r="T896" s="125"/>
      <c r="U896" s="125"/>
      <c r="V896" s="125"/>
      <c r="W896" s="125"/>
      <c r="X896" s="125"/>
      <c r="Y896" s="125"/>
      <c r="Z896" s="125"/>
      <c r="AA896" s="125"/>
      <c r="AB896" s="125"/>
      <c r="AC896" s="125"/>
      <c r="AD896" s="125"/>
      <c r="AE896" s="125"/>
      <c r="AF896" s="125"/>
      <c r="AG896" s="125"/>
      <c r="AH896" s="125"/>
      <c r="AI896" s="125"/>
    </row>
    <row r="897" ht="24.0" customHeight="1">
      <c r="A897" s="1"/>
      <c r="B897" s="1"/>
      <c r="C897" s="1"/>
      <c r="D897" s="125"/>
      <c r="E897" s="125"/>
      <c r="F897" s="125"/>
      <c r="G897" s="125"/>
      <c r="H897" s="125"/>
      <c r="I897" s="125"/>
      <c r="J897" s="125"/>
      <c r="K897" s="125"/>
      <c r="L897" s="125"/>
      <c r="M897" s="125"/>
      <c r="N897" s="125"/>
      <c r="O897" s="125"/>
      <c r="P897" s="125"/>
      <c r="Q897" s="125"/>
      <c r="R897" s="125"/>
      <c r="S897" s="125"/>
      <c r="T897" s="125"/>
      <c r="U897" s="125"/>
      <c r="V897" s="125"/>
      <c r="W897" s="125"/>
      <c r="X897" s="125"/>
      <c r="Y897" s="125"/>
      <c r="Z897" s="125"/>
      <c r="AA897" s="125"/>
      <c r="AB897" s="125"/>
      <c r="AC897" s="125"/>
      <c r="AD897" s="125"/>
      <c r="AE897" s="125"/>
      <c r="AF897" s="125"/>
      <c r="AG897" s="125"/>
      <c r="AH897" s="125"/>
      <c r="AI897" s="125"/>
    </row>
    <row r="898" ht="24.0" customHeight="1">
      <c r="A898" s="1"/>
      <c r="B898" s="1"/>
      <c r="C898" s="1"/>
      <c r="D898" s="125"/>
      <c r="E898" s="125"/>
      <c r="F898" s="125"/>
      <c r="G898" s="125"/>
      <c r="H898" s="125"/>
      <c r="I898" s="125"/>
      <c r="J898" s="125"/>
      <c r="K898" s="125"/>
      <c r="L898" s="125"/>
      <c r="M898" s="125"/>
      <c r="N898" s="125"/>
      <c r="O898" s="125"/>
      <c r="P898" s="125"/>
      <c r="Q898" s="125"/>
      <c r="R898" s="125"/>
      <c r="S898" s="125"/>
      <c r="T898" s="125"/>
      <c r="U898" s="125"/>
      <c r="V898" s="125"/>
      <c r="W898" s="125"/>
      <c r="X898" s="125"/>
      <c r="Y898" s="125"/>
      <c r="Z898" s="125"/>
      <c r="AA898" s="125"/>
      <c r="AB898" s="125"/>
      <c r="AC898" s="125"/>
      <c r="AD898" s="125"/>
      <c r="AE898" s="125"/>
      <c r="AF898" s="125"/>
      <c r="AG898" s="125"/>
      <c r="AH898" s="125"/>
      <c r="AI898" s="125"/>
    </row>
    <row r="899" ht="24.0" customHeight="1">
      <c r="A899" s="1"/>
      <c r="B899" s="1"/>
      <c r="C899" s="1"/>
      <c r="D899" s="125"/>
      <c r="E899" s="125"/>
      <c r="F899" s="125"/>
      <c r="G899" s="125"/>
      <c r="H899" s="125"/>
      <c r="I899" s="125"/>
      <c r="J899" s="125"/>
      <c r="K899" s="125"/>
      <c r="L899" s="125"/>
      <c r="M899" s="125"/>
      <c r="N899" s="125"/>
      <c r="O899" s="125"/>
      <c r="P899" s="125"/>
      <c r="Q899" s="125"/>
      <c r="R899" s="125"/>
      <c r="S899" s="125"/>
      <c r="T899" s="125"/>
      <c r="U899" s="125"/>
      <c r="V899" s="125"/>
      <c r="W899" s="125"/>
      <c r="X899" s="125"/>
      <c r="Y899" s="125"/>
      <c r="Z899" s="125"/>
      <c r="AA899" s="125"/>
      <c r="AB899" s="125"/>
      <c r="AC899" s="125"/>
      <c r="AD899" s="125"/>
      <c r="AE899" s="125"/>
      <c r="AF899" s="125"/>
      <c r="AG899" s="125"/>
      <c r="AH899" s="125"/>
      <c r="AI899" s="125"/>
    </row>
    <row r="900" ht="24.0" customHeight="1">
      <c r="A900" s="1"/>
      <c r="B900" s="1"/>
      <c r="C900" s="1"/>
      <c r="D900" s="125"/>
      <c r="E900" s="125"/>
      <c r="F900" s="125"/>
      <c r="G900" s="125"/>
      <c r="H900" s="125"/>
      <c r="I900" s="125"/>
      <c r="J900" s="125"/>
      <c r="K900" s="125"/>
      <c r="L900" s="125"/>
      <c r="M900" s="125"/>
      <c r="N900" s="125"/>
      <c r="O900" s="125"/>
      <c r="P900" s="125"/>
      <c r="Q900" s="125"/>
      <c r="R900" s="125"/>
      <c r="S900" s="125"/>
      <c r="T900" s="125"/>
      <c r="U900" s="125"/>
      <c r="V900" s="125"/>
      <c r="W900" s="125"/>
      <c r="X900" s="125"/>
      <c r="Y900" s="125"/>
      <c r="Z900" s="125"/>
      <c r="AA900" s="125"/>
      <c r="AB900" s="125"/>
      <c r="AC900" s="125"/>
      <c r="AD900" s="125"/>
      <c r="AE900" s="125"/>
      <c r="AF900" s="125"/>
      <c r="AG900" s="125"/>
      <c r="AH900" s="125"/>
      <c r="AI900" s="125"/>
    </row>
    <row r="901" ht="24.0" customHeight="1">
      <c r="A901" s="1"/>
      <c r="B901" s="1"/>
      <c r="C901" s="1"/>
      <c r="D901" s="125"/>
      <c r="E901" s="125"/>
      <c r="F901" s="125"/>
      <c r="G901" s="125"/>
      <c r="H901" s="125"/>
      <c r="I901" s="125"/>
      <c r="J901" s="125"/>
      <c r="K901" s="125"/>
      <c r="L901" s="125"/>
      <c r="M901" s="125"/>
      <c r="N901" s="125"/>
      <c r="O901" s="125"/>
      <c r="P901" s="125"/>
      <c r="Q901" s="125"/>
      <c r="R901" s="125"/>
      <c r="S901" s="125"/>
      <c r="T901" s="125"/>
      <c r="U901" s="125"/>
      <c r="V901" s="125"/>
      <c r="W901" s="125"/>
      <c r="X901" s="125"/>
      <c r="Y901" s="125"/>
      <c r="Z901" s="125"/>
      <c r="AA901" s="125"/>
      <c r="AB901" s="125"/>
      <c r="AC901" s="125"/>
      <c r="AD901" s="125"/>
      <c r="AE901" s="125"/>
      <c r="AF901" s="125"/>
      <c r="AG901" s="125"/>
      <c r="AH901" s="125"/>
      <c r="AI901" s="125"/>
    </row>
    <row r="902" ht="24.0" customHeight="1">
      <c r="A902" s="1"/>
      <c r="B902" s="1"/>
      <c r="C902" s="1"/>
      <c r="D902" s="125"/>
      <c r="E902" s="125"/>
      <c r="F902" s="125"/>
      <c r="G902" s="125"/>
      <c r="H902" s="125"/>
      <c r="I902" s="125"/>
      <c r="J902" s="125"/>
      <c r="K902" s="125"/>
      <c r="L902" s="125"/>
      <c r="M902" s="125"/>
      <c r="N902" s="125"/>
      <c r="O902" s="125"/>
      <c r="P902" s="125"/>
      <c r="Q902" s="125"/>
      <c r="R902" s="125"/>
      <c r="S902" s="125"/>
      <c r="T902" s="125"/>
      <c r="U902" s="125"/>
      <c r="V902" s="125"/>
      <c r="W902" s="125"/>
      <c r="X902" s="125"/>
      <c r="Y902" s="125"/>
      <c r="Z902" s="125"/>
      <c r="AA902" s="125"/>
      <c r="AB902" s="125"/>
      <c r="AC902" s="125"/>
      <c r="AD902" s="125"/>
      <c r="AE902" s="125"/>
      <c r="AF902" s="125"/>
      <c r="AG902" s="125"/>
      <c r="AH902" s="125"/>
      <c r="AI902" s="125"/>
    </row>
    <row r="903" ht="24.0" customHeight="1">
      <c r="A903" s="1"/>
      <c r="B903" s="1"/>
      <c r="C903" s="1"/>
      <c r="D903" s="125"/>
      <c r="E903" s="125"/>
      <c r="F903" s="125"/>
      <c r="G903" s="125"/>
      <c r="H903" s="125"/>
      <c r="I903" s="125"/>
      <c r="J903" s="125"/>
      <c r="K903" s="125"/>
      <c r="L903" s="125"/>
      <c r="M903" s="125"/>
      <c r="N903" s="125"/>
      <c r="O903" s="125"/>
      <c r="P903" s="125"/>
      <c r="Q903" s="125"/>
      <c r="R903" s="125"/>
      <c r="S903" s="125"/>
      <c r="T903" s="125"/>
      <c r="U903" s="125"/>
      <c r="V903" s="125"/>
      <c r="W903" s="125"/>
      <c r="X903" s="125"/>
      <c r="Y903" s="125"/>
      <c r="Z903" s="125"/>
      <c r="AA903" s="125"/>
      <c r="AB903" s="125"/>
      <c r="AC903" s="125"/>
      <c r="AD903" s="125"/>
      <c r="AE903" s="125"/>
      <c r="AF903" s="125"/>
      <c r="AG903" s="125"/>
      <c r="AH903" s="125"/>
      <c r="AI903" s="125"/>
    </row>
    <row r="904" ht="24.0" customHeight="1">
      <c r="A904" s="1"/>
      <c r="B904" s="1"/>
      <c r="C904" s="1"/>
      <c r="D904" s="125"/>
      <c r="E904" s="125"/>
      <c r="F904" s="125"/>
      <c r="G904" s="125"/>
      <c r="H904" s="125"/>
      <c r="I904" s="125"/>
      <c r="J904" s="125"/>
      <c r="K904" s="125"/>
      <c r="L904" s="125"/>
      <c r="M904" s="125"/>
      <c r="N904" s="125"/>
      <c r="O904" s="125"/>
      <c r="P904" s="125"/>
      <c r="Q904" s="125"/>
      <c r="R904" s="125"/>
      <c r="S904" s="125"/>
      <c r="T904" s="125"/>
      <c r="U904" s="125"/>
      <c r="V904" s="125"/>
      <c r="W904" s="125"/>
      <c r="X904" s="125"/>
      <c r="Y904" s="125"/>
      <c r="Z904" s="125"/>
      <c r="AA904" s="125"/>
      <c r="AB904" s="125"/>
      <c r="AC904" s="125"/>
      <c r="AD904" s="125"/>
      <c r="AE904" s="125"/>
      <c r="AF904" s="125"/>
      <c r="AG904" s="125"/>
      <c r="AH904" s="125"/>
      <c r="AI904" s="125"/>
    </row>
    <row r="905" ht="24.0" customHeight="1">
      <c r="A905" s="1"/>
      <c r="B905" s="1"/>
      <c r="C905" s="1"/>
      <c r="D905" s="125"/>
      <c r="E905" s="125"/>
      <c r="F905" s="125"/>
      <c r="G905" s="125"/>
      <c r="H905" s="125"/>
      <c r="I905" s="125"/>
      <c r="J905" s="125"/>
      <c r="K905" s="125"/>
      <c r="L905" s="125"/>
      <c r="M905" s="125"/>
      <c r="N905" s="125"/>
      <c r="O905" s="125"/>
      <c r="P905" s="125"/>
      <c r="Q905" s="125"/>
      <c r="R905" s="125"/>
      <c r="S905" s="125"/>
      <c r="T905" s="125"/>
      <c r="U905" s="125"/>
      <c r="V905" s="125"/>
      <c r="W905" s="125"/>
      <c r="X905" s="125"/>
      <c r="Y905" s="125"/>
      <c r="Z905" s="125"/>
      <c r="AA905" s="125"/>
      <c r="AB905" s="125"/>
      <c r="AC905" s="125"/>
      <c r="AD905" s="125"/>
      <c r="AE905" s="125"/>
      <c r="AF905" s="125"/>
      <c r="AG905" s="125"/>
      <c r="AH905" s="125"/>
      <c r="AI905" s="125"/>
    </row>
    <row r="906" ht="24.0" customHeight="1">
      <c r="A906" s="1"/>
      <c r="B906" s="1"/>
      <c r="C906" s="1"/>
      <c r="D906" s="125"/>
      <c r="E906" s="125"/>
      <c r="F906" s="125"/>
      <c r="G906" s="125"/>
      <c r="H906" s="125"/>
      <c r="I906" s="125"/>
      <c r="J906" s="125"/>
      <c r="K906" s="125"/>
      <c r="L906" s="125"/>
      <c r="M906" s="125"/>
      <c r="N906" s="125"/>
      <c r="O906" s="125"/>
      <c r="P906" s="125"/>
      <c r="Q906" s="125"/>
      <c r="R906" s="125"/>
      <c r="S906" s="125"/>
      <c r="T906" s="125"/>
      <c r="U906" s="125"/>
      <c r="V906" s="125"/>
      <c r="W906" s="125"/>
      <c r="X906" s="125"/>
      <c r="Y906" s="125"/>
      <c r="Z906" s="125"/>
      <c r="AA906" s="125"/>
      <c r="AB906" s="125"/>
      <c r="AC906" s="125"/>
      <c r="AD906" s="125"/>
      <c r="AE906" s="125"/>
      <c r="AF906" s="125"/>
      <c r="AG906" s="125"/>
      <c r="AH906" s="125"/>
      <c r="AI906" s="125"/>
    </row>
    <row r="907" ht="24.0" customHeight="1">
      <c r="A907" s="1"/>
      <c r="B907" s="1"/>
      <c r="C907" s="1"/>
      <c r="D907" s="125"/>
      <c r="E907" s="125"/>
      <c r="F907" s="125"/>
      <c r="G907" s="125"/>
      <c r="H907" s="125"/>
      <c r="I907" s="125"/>
      <c r="J907" s="125"/>
      <c r="K907" s="125"/>
      <c r="L907" s="125"/>
      <c r="M907" s="125"/>
      <c r="N907" s="125"/>
      <c r="O907" s="125"/>
      <c r="P907" s="125"/>
      <c r="Q907" s="125"/>
      <c r="R907" s="125"/>
      <c r="S907" s="125"/>
      <c r="T907" s="125"/>
      <c r="U907" s="125"/>
      <c r="V907" s="125"/>
      <c r="W907" s="125"/>
      <c r="X907" s="125"/>
      <c r="Y907" s="125"/>
      <c r="Z907" s="125"/>
      <c r="AA907" s="125"/>
      <c r="AB907" s="125"/>
      <c r="AC907" s="125"/>
      <c r="AD907" s="125"/>
      <c r="AE907" s="125"/>
      <c r="AF907" s="125"/>
      <c r="AG907" s="125"/>
      <c r="AH907" s="125"/>
      <c r="AI907" s="125"/>
    </row>
    <row r="908" ht="24.0" customHeight="1">
      <c r="A908" s="1"/>
      <c r="B908" s="1"/>
      <c r="C908" s="1"/>
      <c r="D908" s="125"/>
      <c r="E908" s="125"/>
      <c r="F908" s="125"/>
      <c r="G908" s="125"/>
      <c r="H908" s="125"/>
      <c r="I908" s="125"/>
      <c r="J908" s="125"/>
      <c r="K908" s="125"/>
      <c r="L908" s="125"/>
      <c r="M908" s="125"/>
      <c r="N908" s="125"/>
      <c r="O908" s="125"/>
      <c r="P908" s="125"/>
      <c r="Q908" s="125"/>
      <c r="R908" s="125"/>
      <c r="S908" s="125"/>
      <c r="T908" s="125"/>
      <c r="U908" s="125"/>
      <c r="V908" s="125"/>
      <c r="W908" s="125"/>
      <c r="X908" s="125"/>
      <c r="Y908" s="125"/>
      <c r="Z908" s="125"/>
      <c r="AA908" s="125"/>
      <c r="AB908" s="125"/>
      <c r="AC908" s="125"/>
      <c r="AD908" s="125"/>
      <c r="AE908" s="125"/>
      <c r="AF908" s="125"/>
      <c r="AG908" s="125"/>
      <c r="AH908" s="125"/>
      <c r="AI908" s="125"/>
    </row>
    <row r="909" ht="24.0" customHeight="1">
      <c r="A909" s="1"/>
      <c r="B909" s="1"/>
      <c r="C909" s="1"/>
      <c r="D909" s="125"/>
      <c r="E909" s="125"/>
      <c r="F909" s="125"/>
      <c r="G909" s="125"/>
      <c r="H909" s="125"/>
      <c r="I909" s="125"/>
      <c r="J909" s="125"/>
      <c r="K909" s="125"/>
      <c r="L909" s="125"/>
      <c r="M909" s="125"/>
      <c r="N909" s="125"/>
      <c r="O909" s="125"/>
      <c r="P909" s="125"/>
      <c r="Q909" s="125"/>
      <c r="R909" s="125"/>
      <c r="S909" s="125"/>
      <c r="T909" s="125"/>
      <c r="U909" s="125"/>
      <c r="V909" s="125"/>
      <c r="W909" s="125"/>
      <c r="X909" s="125"/>
      <c r="Y909" s="125"/>
      <c r="Z909" s="125"/>
      <c r="AA909" s="125"/>
      <c r="AB909" s="125"/>
      <c r="AC909" s="125"/>
      <c r="AD909" s="125"/>
      <c r="AE909" s="125"/>
      <c r="AF909" s="125"/>
      <c r="AG909" s="125"/>
      <c r="AH909" s="125"/>
      <c r="AI909" s="125"/>
    </row>
    <row r="910" ht="24.0" customHeight="1">
      <c r="A910" s="1"/>
      <c r="B910" s="1"/>
      <c r="C910" s="1"/>
      <c r="D910" s="125"/>
      <c r="E910" s="125"/>
      <c r="F910" s="125"/>
      <c r="G910" s="125"/>
      <c r="H910" s="125"/>
      <c r="I910" s="125"/>
      <c r="J910" s="125"/>
      <c r="K910" s="125"/>
      <c r="L910" s="125"/>
      <c r="M910" s="125"/>
      <c r="N910" s="125"/>
      <c r="O910" s="125"/>
      <c r="P910" s="125"/>
      <c r="Q910" s="125"/>
      <c r="R910" s="125"/>
      <c r="S910" s="125"/>
      <c r="T910" s="125"/>
      <c r="U910" s="125"/>
      <c r="V910" s="125"/>
      <c r="W910" s="125"/>
      <c r="X910" s="125"/>
      <c r="Y910" s="125"/>
      <c r="Z910" s="125"/>
      <c r="AA910" s="125"/>
      <c r="AB910" s="125"/>
      <c r="AC910" s="125"/>
      <c r="AD910" s="125"/>
      <c r="AE910" s="125"/>
      <c r="AF910" s="125"/>
      <c r="AG910" s="125"/>
      <c r="AH910" s="125"/>
      <c r="AI910" s="125"/>
    </row>
    <row r="911" ht="24.0" customHeight="1">
      <c r="A911" s="1"/>
      <c r="B911" s="1"/>
      <c r="C911" s="1"/>
      <c r="D911" s="125"/>
      <c r="E911" s="125"/>
      <c r="F911" s="125"/>
      <c r="G911" s="125"/>
      <c r="H911" s="125"/>
      <c r="I911" s="125"/>
      <c r="J911" s="125"/>
      <c r="K911" s="125"/>
      <c r="L911" s="125"/>
      <c r="M911" s="125"/>
      <c r="N911" s="125"/>
      <c r="O911" s="125"/>
      <c r="P911" s="125"/>
      <c r="Q911" s="125"/>
      <c r="R911" s="125"/>
      <c r="S911" s="125"/>
      <c r="T911" s="125"/>
      <c r="U911" s="125"/>
      <c r="V911" s="125"/>
      <c r="W911" s="125"/>
      <c r="X911" s="125"/>
      <c r="Y911" s="125"/>
      <c r="Z911" s="125"/>
      <c r="AA911" s="125"/>
      <c r="AB911" s="125"/>
      <c r="AC911" s="125"/>
      <c r="AD911" s="125"/>
      <c r="AE911" s="125"/>
      <c r="AF911" s="125"/>
      <c r="AG911" s="125"/>
      <c r="AH911" s="125"/>
      <c r="AI911" s="125"/>
    </row>
    <row r="912" ht="24.0" customHeight="1">
      <c r="A912" s="1"/>
      <c r="B912" s="1"/>
      <c r="C912" s="1"/>
      <c r="D912" s="125"/>
      <c r="E912" s="125"/>
      <c r="F912" s="125"/>
      <c r="G912" s="125"/>
      <c r="H912" s="125"/>
      <c r="I912" s="125"/>
      <c r="J912" s="125"/>
      <c r="K912" s="125"/>
      <c r="L912" s="125"/>
      <c r="M912" s="125"/>
      <c r="N912" s="125"/>
      <c r="O912" s="125"/>
      <c r="P912" s="125"/>
      <c r="Q912" s="125"/>
      <c r="R912" s="125"/>
      <c r="S912" s="125"/>
      <c r="T912" s="125"/>
      <c r="U912" s="125"/>
      <c r="V912" s="125"/>
      <c r="W912" s="125"/>
      <c r="X912" s="125"/>
      <c r="Y912" s="125"/>
      <c r="Z912" s="125"/>
      <c r="AA912" s="125"/>
      <c r="AB912" s="125"/>
      <c r="AC912" s="125"/>
      <c r="AD912" s="125"/>
      <c r="AE912" s="125"/>
      <c r="AF912" s="125"/>
      <c r="AG912" s="125"/>
      <c r="AH912" s="125"/>
      <c r="AI912" s="125"/>
    </row>
    <row r="913" ht="24.0" customHeight="1">
      <c r="A913" s="1"/>
      <c r="B913" s="1"/>
      <c r="C913" s="1"/>
      <c r="D913" s="125"/>
      <c r="E913" s="125"/>
      <c r="F913" s="125"/>
      <c r="G913" s="125"/>
      <c r="H913" s="125"/>
      <c r="I913" s="125"/>
      <c r="J913" s="125"/>
      <c r="K913" s="125"/>
      <c r="L913" s="125"/>
      <c r="M913" s="125"/>
      <c r="N913" s="125"/>
      <c r="O913" s="125"/>
      <c r="P913" s="125"/>
      <c r="Q913" s="125"/>
      <c r="R913" s="125"/>
      <c r="S913" s="125"/>
      <c r="T913" s="125"/>
      <c r="U913" s="125"/>
      <c r="V913" s="125"/>
      <c r="W913" s="125"/>
      <c r="X913" s="125"/>
      <c r="Y913" s="125"/>
      <c r="Z913" s="125"/>
      <c r="AA913" s="125"/>
      <c r="AB913" s="125"/>
      <c r="AC913" s="125"/>
      <c r="AD913" s="125"/>
      <c r="AE913" s="125"/>
      <c r="AF913" s="125"/>
      <c r="AG913" s="125"/>
      <c r="AH913" s="125"/>
      <c r="AI913" s="125"/>
    </row>
    <row r="914" ht="24.0" customHeight="1">
      <c r="A914" s="1"/>
      <c r="B914" s="1"/>
      <c r="C914" s="1"/>
      <c r="D914" s="125"/>
      <c r="E914" s="125"/>
      <c r="F914" s="125"/>
      <c r="G914" s="125"/>
      <c r="H914" s="125"/>
      <c r="I914" s="125"/>
      <c r="J914" s="125"/>
      <c r="K914" s="125"/>
      <c r="L914" s="125"/>
      <c r="M914" s="125"/>
      <c r="N914" s="125"/>
      <c r="O914" s="125"/>
      <c r="P914" s="125"/>
      <c r="Q914" s="125"/>
      <c r="R914" s="125"/>
      <c r="S914" s="125"/>
      <c r="T914" s="125"/>
      <c r="U914" s="125"/>
      <c r="V914" s="125"/>
      <c r="W914" s="125"/>
      <c r="X914" s="125"/>
      <c r="Y914" s="125"/>
      <c r="Z914" s="125"/>
      <c r="AA914" s="125"/>
      <c r="AB914" s="125"/>
      <c r="AC914" s="125"/>
      <c r="AD914" s="125"/>
      <c r="AE914" s="125"/>
      <c r="AF914" s="125"/>
      <c r="AG914" s="125"/>
      <c r="AH914" s="125"/>
      <c r="AI914" s="125"/>
    </row>
    <row r="915" ht="24.0" customHeight="1">
      <c r="A915" s="1"/>
      <c r="B915" s="1"/>
      <c r="C915" s="1"/>
      <c r="D915" s="125"/>
      <c r="E915" s="125"/>
      <c r="F915" s="125"/>
      <c r="G915" s="125"/>
      <c r="H915" s="125"/>
      <c r="I915" s="125"/>
      <c r="J915" s="125"/>
      <c r="K915" s="125"/>
      <c r="L915" s="125"/>
      <c r="M915" s="125"/>
      <c r="N915" s="125"/>
      <c r="O915" s="125"/>
      <c r="P915" s="125"/>
      <c r="Q915" s="125"/>
      <c r="R915" s="125"/>
      <c r="S915" s="125"/>
      <c r="T915" s="125"/>
      <c r="U915" s="125"/>
      <c r="V915" s="125"/>
      <c r="W915" s="125"/>
      <c r="X915" s="125"/>
      <c r="Y915" s="125"/>
      <c r="Z915" s="125"/>
      <c r="AA915" s="125"/>
      <c r="AB915" s="125"/>
      <c r="AC915" s="125"/>
      <c r="AD915" s="125"/>
      <c r="AE915" s="125"/>
      <c r="AF915" s="125"/>
      <c r="AG915" s="125"/>
      <c r="AH915" s="125"/>
      <c r="AI915" s="125"/>
    </row>
    <row r="916" ht="24.0" customHeight="1">
      <c r="A916" s="1"/>
      <c r="B916" s="1"/>
      <c r="C916" s="1"/>
      <c r="D916" s="125"/>
      <c r="E916" s="125"/>
      <c r="F916" s="125"/>
      <c r="G916" s="125"/>
      <c r="H916" s="125"/>
      <c r="I916" s="125"/>
      <c r="J916" s="125"/>
      <c r="K916" s="125"/>
      <c r="L916" s="125"/>
      <c r="M916" s="125"/>
      <c r="N916" s="125"/>
      <c r="O916" s="125"/>
      <c r="P916" s="125"/>
      <c r="Q916" s="125"/>
      <c r="R916" s="125"/>
      <c r="S916" s="125"/>
      <c r="T916" s="125"/>
      <c r="U916" s="125"/>
      <c r="V916" s="125"/>
      <c r="W916" s="125"/>
      <c r="X916" s="125"/>
      <c r="Y916" s="125"/>
      <c r="Z916" s="125"/>
      <c r="AA916" s="125"/>
      <c r="AB916" s="125"/>
      <c r="AC916" s="125"/>
      <c r="AD916" s="125"/>
      <c r="AE916" s="125"/>
      <c r="AF916" s="125"/>
      <c r="AG916" s="125"/>
      <c r="AH916" s="125"/>
      <c r="AI916" s="125"/>
    </row>
    <row r="917" ht="24.0" customHeight="1">
      <c r="A917" s="1"/>
      <c r="B917" s="1"/>
      <c r="C917" s="1"/>
      <c r="D917" s="125"/>
      <c r="E917" s="125"/>
      <c r="F917" s="125"/>
      <c r="G917" s="125"/>
      <c r="H917" s="125"/>
      <c r="I917" s="125"/>
      <c r="J917" s="125"/>
      <c r="K917" s="125"/>
      <c r="L917" s="125"/>
      <c r="M917" s="125"/>
      <c r="N917" s="125"/>
      <c r="O917" s="125"/>
      <c r="P917" s="125"/>
      <c r="Q917" s="125"/>
      <c r="R917" s="125"/>
      <c r="S917" s="125"/>
      <c r="T917" s="125"/>
      <c r="U917" s="125"/>
      <c r="V917" s="125"/>
      <c r="W917" s="125"/>
      <c r="X917" s="125"/>
      <c r="Y917" s="125"/>
      <c r="Z917" s="125"/>
      <c r="AA917" s="125"/>
      <c r="AB917" s="125"/>
      <c r="AC917" s="125"/>
      <c r="AD917" s="125"/>
      <c r="AE917" s="125"/>
      <c r="AF917" s="125"/>
      <c r="AG917" s="125"/>
      <c r="AH917" s="125"/>
      <c r="AI917" s="125"/>
    </row>
    <row r="918" ht="24.0" customHeight="1">
      <c r="A918" s="1"/>
      <c r="B918" s="1"/>
      <c r="C918" s="1"/>
      <c r="D918" s="125"/>
      <c r="E918" s="125"/>
      <c r="F918" s="125"/>
      <c r="G918" s="125"/>
      <c r="H918" s="125"/>
      <c r="I918" s="125"/>
      <c r="J918" s="125"/>
      <c r="K918" s="125"/>
      <c r="L918" s="125"/>
      <c r="M918" s="125"/>
      <c r="N918" s="125"/>
      <c r="O918" s="125"/>
      <c r="P918" s="125"/>
      <c r="Q918" s="125"/>
      <c r="R918" s="125"/>
      <c r="S918" s="125"/>
      <c r="T918" s="125"/>
      <c r="U918" s="125"/>
      <c r="V918" s="125"/>
      <c r="W918" s="125"/>
      <c r="X918" s="125"/>
      <c r="Y918" s="125"/>
      <c r="Z918" s="125"/>
      <c r="AA918" s="125"/>
      <c r="AB918" s="125"/>
      <c r="AC918" s="125"/>
      <c r="AD918" s="125"/>
      <c r="AE918" s="125"/>
      <c r="AF918" s="125"/>
      <c r="AG918" s="125"/>
      <c r="AH918" s="125"/>
      <c r="AI918" s="125"/>
    </row>
    <row r="919" ht="24.0" customHeight="1">
      <c r="A919" s="1"/>
      <c r="B919" s="1"/>
      <c r="C919" s="1"/>
      <c r="D919" s="125"/>
      <c r="E919" s="125"/>
      <c r="F919" s="125"/>
      <c r="G919" s="125"/>
      <c r="H919" s="125"/>
      <c r="I919" s="125"/>
      <c r="J919" s="125"/>
      <c r="K919" s="125"/>
      <c r="L919" s="125"/>
      <c r="M919" s="125"/>
      <c r="N919" s="125"/>
      <c r="O919" s="125"/>
      <c r="P919" s="125"/>
      <c r="Q919" s="125"/>
      <c r="R919" s="125"/>
      <c r="S919" s="125"/>
      <c r="T919" s="125"/>
      <c r="U919" s="125"/>
      <c r="V919" s="125"/>
      <c r="W919" s="125"/>
      <c r="X919" s="125"/>
      <c r="Y919" s="125"/>
      <c r="Z919" s="125"/>
      <c r="AA919" s="125"/>
      <c r="AB919" s="125"/>
      <c r="AC919" s="125"/>
      <c r="AD919" s="125"/>
      <c r="AE919" s="125"/>
      <c r="AF919" s="125"/>
      <c r="AG919" s="125"/>
      <c r="AH919" s="125"/>
      <c r="AI919" s="125"/>
    </row>
    <row r="920" ht="24.0" customHeight="1">
      <c r="A920" s="1"/>
      <c r="B920" s="1"/>
      <c r="C920" s="1"/>
      <c r="D920" s="125"/>
      <c r="E920" s="125"/>
      <c r="F920" s="125"/>
      <c r="G920" s="125"/>
      <c r="H920" s="125"/>
      <c r="I920" s="125"/>
      <c r="J920" s="125"/>
      <c r="K920" s="125"/>
      <c r="L920" s="125"/>
      <c r="M920" s="125"/>
      <c r="N920" s="125"/>
      <c r="O920" s="125"/>
      <c r="P920" s="125"/>
      <c r="Q920" s="125"/>
      <c r="R920" s="125"/>
      <c r="S920" s="125"/>
      <c r="T920" s="125"/>
      <c r="U920" s="125"/>
      <c r="V920" s="125"/>
      <c r="W920" s="125"/>
      <c r="X920" s="125"/>
      <c r="Y920" s="125"/>
      <c r="Z920" s="125"/>
      <c r="AA920" s="125"/>
      <c r="AB920" s="125"/>
      <c r="AC920" s="125"/>
      <c r="AD920" s="125"/>
      <c r="AE920" s="125"/>
      <c r="AF920" s="125"/>
      <c r="AG920" s="125"/>
      <c r="AH920" s="125"/>
      <c r="AI920" s="125"/>
    </row>
    <row r="921" ht="24.0" customHeight="1">
      <c r="A921" s="1"/>
      <c r="B921" s="1"/>
      <c r="C921" s="1"/>
      <c r="D921" s="125"/>
      <c r="E921" s="125"/>
      <c r="F921" s="125"/>
      <c r="G921" s="125"/>
      <c r="H921" s="125"/>
      <c r="I921" s="125"/>
      <c r="J921" s="125"/>
      <c r="K921" s="125"/>
      <c r="L921" s="125"/>
      <c r="M921" s="125"/>
      <c r="N921" s="125"/>
      <c r="O921" s="125"/>
      <c r="P921" s="125"/>
      <c r="Q921" s="125"/>
      <c r="R921" s="125"/>
      <c r="S921" s="125"/>
      <c r="T921" s="125"/>
      <c r="U921" s="125"/>
      <c r="V921" s="125"/>
      <c r="W921" s="125"/>
      <c r="X921" s="125"/>
      <c r="Y921" s="125"/>
      <c r="Z921" s="125"/>
      <c r="AA921" s="125"/>
      <c r="AB921" s="125"/>
      <c r="AC921" s="125"/>
      <c r="AD921" s="125"/>
      <c r="AE921" s="125"/>
      <c r="AF921" s="125"/>
      <c r="AG921" s="125"/>
      <c r="AH921" s="125"/>
      <c r="AI921" s="125"/>
    </row>
    <row r="922" ht="24.0" customHeight="1">
      <c r="A922" s="1"/>
      <c r="B922" s="1"/>
      <c r="C922" s="1"/>
      <c r="D922" s="125"/>
      <c r="E922" s="125"/>
      <c r="F922" s="125"/>
      <c r="G922" s="125"/>
      <c r="H922" s="125"/>
      <c r="I922" s="125"/>
      <c r="J922" s="125"/>
      <c r="K922" s="125"/>
      <c r="L922" s="125"/>
      <c r="M922" s="125"/>
      <c r="N922" s="125"/>
      <c r="O922" s="125"/>
      <c r="P922" s="125"/>
      <c r="Q922" s="125"/>
      <c r="R922" s="125"/>
      <c r="S922" s="125"/>
      <c r="T922" s="125"/>
      <c r="U922" s="125"/>
      <c r="V922" s="125"/>
      <c r="W922" s="125"/>
      <c r="X922" s="125"/>
      <c r="Y922" s="125"/>
      <c r="Z922" s="125"/>
      <c r="AA922" s="125"/>
      <c r="AB922" s="125"/>
      <c r="AC922" s="125"/>
      <c r="AD922" s="125"/>
      <c r="AE922" s="125"/>
      <c r="AF922" s="125"/>
      <c r="AG922" s="125"/>
      <c r="AH922" s="125"/>
      <c r="AI922" s="125"/>
    </row>
    <row r="923" ht="24.0" customHeight="1">
      <c r="A923" s="1"/>
      <c r="B923" s="1"/>
      <c r="C923" s="1"/>
      <c r="D923" s="125"/>
      <c r="E923" s="125"/>
      <c r="F923" s="125"/>
      <c r="G923" s="125"/>
      <c r="H923" s="125"/>
      <c r="I923" s="125"/>
      <c r="J923" s="125"/>
      <c r="K923" s="125"/>
      <c r="L923" s="125"/>
      <c r="M923" s="125"/>
      <c r="N923" s="125"/>
      <c r="O923" s="125"/>
      <c r="P923" s="125"/>
      <c r="Q923" s="125"/>
      <c r="R923" s="125"/>
      <c r="S923" s="125"/>
      <c r="T923" s="125"/>
      <c r="U923" s="125"/>
      <c r="V923" s="125"/>
      <c r="W923" s="125"/>
      <c r="X923" s="125"/>
      <c r="Y923" s="125"/>
      <c r="Z923" s="125"/>
      <c r="AA923" s="125"/>
      <c r="AB923" s="125"/>
      <c r="AC923" s="125"/>
      <c r="AD923" s="125"/>
      <c r="AE923" s="125"/>
      <c r="AF923" s="125"/>
      <c r="AG923" s="125"/>
      <c r="AH923" s="125"/>
      <c r="AI923" s="125"/>
    </row>
    <row r="924" ht="24.0" customHeight="1">
      <c r="A924" s="1"/>
      <c r="B924" s="1"/>
      <c r="C924" s="1"/>
      <c r="D924" s="125"/>
      <c r="E924" s="125"/>
      <c r="F924" s="125"/>
      <c r="G924" s="125"/>
      <c r="H924" s="125"/>
      <c r="I924" s="125"/>
      <c r="J924" s="125"/>
      <c r="K924" s="125"/>
      <c r="L924" s="125"/>
      <c r="M924" s="125"/>
      <c r="N924" s="125"/>
      <c r="O924" s="125"/>
      <c r="P924" s="125"/>
      <c r="Q924" s="125"/>
      <c r="R924" s="125"/>
      <c r="S924" s="125"/>
      <c r="T924" s="125"/>
      <c r="U924" s="125"/>
      <c r="V924" s="125"/>
      <c r="W924" s="125"/>
      <c r="X924" s="125"/>
      <c r="Y924" s="125"/>
      <c r="Z924" s="125"/>
      <c r="AA924" s="125"/>
      <c r="AB924" s="125"/>
      <c r="AC924" s="125"/>
      <c r="AD924" s="125"/>
      <c r="AE924" s="125"/>
      <c r="AF924" s="125"/>
      <c r="AG924" s="125"/>
      <c r="AH924" s="125"/>
      <c r="AI924" s="125"/>
    </row>
    <row r="925" ht="24.0" customHeight="1">
      <c r="A925" s="1"/>
      <c r="B925" s="1"/>
      <c r="C925" s="1"/>
      <c r="D925" s="125"/>
      <c r="E925" s="125"/>
      <c r="F925" s="125"/>
      <c r="G925" s="125"/>
      <c r="H925" s="125"/>
      <c r="I925" s="125"/>
      <c r="J925" s="125"/>
      <c r="K925" s="125"/>
      <c r="L925" s="125"/>
      <c r="M925" s="125"/>
      <c r="N925" s="125"/>
      <c r="O925" s="125"/>
      <c r="P925" s="125"/>
      <c r="Q925" s="125"/>
      <c r="R925" s="125"/>
      <c r="S925" s="125"/>
      <c r="T925" s="125"/>
      <c r="U925" s="125"/>
      <c r="V925" s="125"/>
      <c r="W925" s="125"/>
      <c r="X925" s="125"/>
      <c r="Y925" s="125"/>
      <c r="Z925" s="125"/>
      <c r="AA925" s="125"/>
      <c r="AB925" s="125"/>
      <c r="AC925" s="125"/>
      <c r="AD925" s="125"/>
      <c r="AE925" s="125"/>
      <c r="AF925" s="125"/>
      <c r="AG925" s="125"/>
      <c r="AH925" s="125"/>
      <c r="AI925" s="125"/>
    </row>
    <row r="926" ht="24.0" customHeight="1">
      <c r="A926" s="1"/>
      <c r="B926" s="1"/>
      <c r="C926" s="1"/>
      <c r="D926" s="125"/>
      <c r="E926" s="125"/>
      <c r="F926" s="125"/>
      <c r="G926" s="125"/>
      <c r="H926" s="125"/>
      <c r="I926" s="125"/>
      <c r="J926" s="125"/>
      <c r="K926" s="125"/>
      <c r="L926" s="125"/>
      <c r="M926" s="125"/>
      <c r="N926" s="125"/>
      <c r="O926" s="125"/>
      <c r="P926" s="125"/>
      <c r="Q926" s="125"/>
      <c r="R926" s="125"/>
      <c r="S926" s="125"/>
      <c r="T926" s="125"/>
      <c r="U926" s="125"/>
      <c r="V926" s="125"/>
      <c r="W926" s="125"/>
      <c r="X926" s="125"/>
      <c r="Y926" s="125"/>
      <c r="Z926" s="125"/>
      <c r="AA926" s="125"/>
      <c r="AB926" s="125"/>
      <c r="AC926" s="125"/>
      <c r="AD926" s="125"/>
      <c r="AE926" s="125"/>
      <c r="AF926" s="125"/>
      <c r="AG926" s="125"/>
      <c r="AH926" s="125"/>
      <c r="AI926" s="125"/>
    </row>
    <row r="927" ht="24.0" customHeight="1">
      <c r="A927" s="1"/>
      <c r="B927" s="1"/>
      <c r="C927" s="1"/>
      <c r="D927" s="125"/>
      <c r="E927" s="125"/>
      <c r="F927" s="125"/>
      <c r="G927" s="125"/>
      <c r="H927" s="125"/>
      <c r="I927" s="125"/>
      <c r="J927" s="125"/>
      <c r="K927" s="125"/>
      <c r="L927" s="125"/>
      <c r="M927" s="125"/>
      <c r="N927" s="125"/>
      <c r="O927" s="125"/>
      <c r="P927" s="125"/>
      <c r="Q927" s="125"/>
      <c r="R927" s="125"/>
      <c r="S927" s="125"/>
      <c r="T927" s="125"/>
      <c r="U927" s="125"/>
      <c r="V927" s="125"/>
      <c r="W927" s="125"/>
      <c r="X927" s="125"/>
      <c r="Y927" s="125"/>
      <c r="Z927" s="125"/>
      <c r="AA927" s="125"/>
      <c r="AB927" s="125"/>
      <c r="AC927" s="125"/>
      <c r="AD927" s="125"/>
      <c r="AE927" s="125"/>
      <c r="AF927" s="125"/>
      <c r="AG927" s="125"/>
      <c r="AH927" s="125"/>
      <c r="AI927" s="125"/>
    </row>
    <row r="928" ht="24.0" customHeight="1">
      <c r="A928" s="1"/>
      <c r="B928" s="1"/>
      <c r="C928" s="1"/>
      <c r="D928" s="125"/>
      <c r="E928" s="125"/>
      <c r="F928" s="125"/>
      <c r="G928" s="125"/>
      <c r="H928" s="125"/>
      <c r="I928" s="125"/>
      <c r="J928" s="125"/>
      <c r="K928" s="125"/>
      <c r="L928" s="125"/>
      <c r="M928" s="125"/>
      <c r="N928" s="125"/>
      <c r="O928" s="125"/>
      <c r="P928" s="125"/>
      <c r="Q928" s="125"/>
      <c r="R928" s="125"/>
      <c r="S928" s="125"/>
      <c r="T928" s="125"/>
      <c r="U928" s="125"/>
      <c r="V928" s="125"/>
      <c r="W928" s="125"/>
      <c r="X928" s="125"/>
      <c r="Y928" s="125"/>
      <c r="Z928" s="125"/>
      <c r="AA928" s="125"/>
      <c r="AB928" s="125"/>
      <c r="AC928" s="125"/>
      <c r="AD928" s="125"/>
      <c r="AE928" s="125"/>
      <c r="AF928" s="125"/>
      <c r="AG928" s="125"/>
      <c r="AH928" s="125"/>
      <c r="AI928" s="125"/>
    </row>
    <row r="929" ht="24.0" customHeight="1">
      <c r="A929" s="1"/>
      <c r="B929" s="1"/>
      <c r="C929" s="1"/>
      <c r="D929" s="125"/>
      <c r="E929" s="125"/>
      <c r="F929" s="125"/>
      <c r="G929" s="125"/>
      <c r="H929" s="125"/>
      <c r="I929" s="125"/>
      <c r="J929" s="125"/>
      <c r="K929" s="125"/>
      <c r="L929" s="125"/>
      <c r="M929" s="125"/>
      <c r="N929" s="125"/>
      <c r="O929" s="125"/>
      <c r="P929" s="125"/>
      <c r="Q929" s="125"/>
      <c r="R929" s="125"/>
      <c r="S929" s="125"/>
      <c r="T929" s="125"/>
      <c r="U929" s="125"/>
      <c r="V929" s="125"/>
      <c r="W929" s="125"/>
      <c r="X929" s="125"/>
      <c r="Y929" s="125"/>
      <c r="Z929" s="125"/>
      <c r="AA929" s="125"/>
      <c r="AB929" s="125"/>
      <c r="AC929" s="125"/>
      <c r="AD929" s="125"/>
      <c r="AE929" s="125"/>
      <c r="AF929" s="125"/>
      <c r="AG929" s="125"/>
      <c r="AH929" s="125"/>
      <c r="AI929" s="125"/>
    </row>
    <row r="930" ht="24.0" customHeight="1">
      <c r="A930" s="1"/>
      <c r="B930" s="1"/>
      <c r="C930" s="1"/>
      <c r="D930" s="125"/>
      <c r="E930" s="125"/>
      <c r="F930" s="125"/>
      <c r="G930" s="125"/>
      <c r="H930" s="125"/>
      <c r="I930" s="125"/>
      <c r="J930" s="125"/>
      <c r="K930" s="125"/>
      <c r="L930" s="125"/>
      <c r="M930" s="125"/>
      <c r="N930" s="125"/>
      <c r="O930" s="125"/>
      <c r="P930" s="125"/>
      <c r="Q930" s="125"/>
      <c r="R930" s="125"/>
      <c r="S930" s="125"/>
      <c r="T930" s="125"/>
      <c r="U930" s="125"/>
      <c r="V930" s="125"/>
      <c r="W930" s="125"/>
      <c r="X930" s="125"/>
      <c r="Y930" s="125"/>
      <c r="Z930" s="125"/>
      <c r="AA930" s="125"/>
      <c r="AB930" s="125"/>
      <c r="AC930" s="125"/>
      <c r="AD930" s="125"/>
      <c r="AE930" s="125"/>
      <c r="AF930" s="125"/>
      <c r="AG930" s="125"/>
      <c r="AH930" s="125"/>
      <c r="AI930" s="125"/>
    </row>
    <row r="931" ht="24.0" customHeight="1">
      <c r="A931" s="1"/>
      <c r="B931" s="1"/>
      <c r="C931" s="1"/>
      <c r="D931" s="125"/>
      <c r="E931" s="125"/>
      <c r="F931" s="125"/>
      <c r="G931" s="125"/>
      <c r="H931" s="125"/>
      <c r="I931" s="125"/>
      <c r="J931" s="125"/>
      <c r="K931" s="125"/>
      <c r="L931" s="125"/>
      <c r="M931" s="125"/>
      <c r="N931" s="125"/>
      <c r="O931" s="125"/>
      <c r="P931" s="125"/>
      <c r="Q931" s="125"/>
      <c r="R931" s="125"/>
      <c r="S931" s="125"/>
      <c r="T931" s="125"/>
      <c r="U931" s="125"/>
      <c r="V931" s="125"/>
      <c r="W931" s="125"/>
      <c r="X931" s="125"/>
      <c r="Y931" s="125"/>
      <c r="Z931" s="125"/>
      <c r="AA931" s="125"/>
      <c r="AB931" s="125"/>
      <c r="AC931" s="125"/>
      <c r="AD931" s="125"/>
      <c r="AE931" s="125"/>
      <c r="AF931" s="125"/>
      <c r="AG931" s="125"/>
      <c r="AH931" s="125"/>
      <c r="AI931" s="125"/>
    </row>
    <row r="932" ht="24.0" customHeight="1">
      <c r="A932" s="1"/>
      <c r="B932" s="1"/>
      <c r="C932" s="1"/>
      <c r="D932" s="125"/>
      <c r="E932" s="125"/>
      <c r="F932" s="125"/>
      <c r="G932" s="125"/>
      <c r="H932" s="125"/>
      <c r="I932" s="125"/>
      <c r="J932" s="125"/>
      <c r="K932" s="125"/>
      <c r="L932" s="125"/>
      <c r="M932" s="125"/>
      <c r="N932" s="125"/>
      <c r="O932" s="125"/>
      <c r="P932" s="125"/>
      <c r="Q932" s="125"/>
      <c r="R932" s="125"/>
      <c r="S932" s="125"/>
      <c r="T932" s="125"/>
      <c r="U932" s="125"/>
      <c r="V932" s="125"/>
      <c r="W932" s="125"/>
      <c r="X932" s="125"/>
      <c r="Y932" s="125"/>
      <c r="Z932" s="125"/>
      <c r="AA932" s="125"/>
      <c r="AB932" s="125"/>
      <c r="AC932" s="125"/>
      <c r="AD932" s="125"/>
      <c r="AE932" s="125"/>
      <c r="AF932" s="125"/>
      <c r="AG932" s="125"/>
      <c r="AH932" s="125"/>
      <c r="AI932" s="125"/>
    </row>
    <row r="933" ht="24.0" customHeight="1">
      <c r="A933" s="1"/>
      <c r="B933" s="1"/>
      <c r="C933" s="1"/>
      <c r="D933" s="125"/>
      <c r="E933" s="125"/>
      <c r="F933" s="125"/>
      <c r="G933" s="125"/>
      <c r="H933" s="125"/>
      <c r="I933" s="125"/>
      <c r="J933" s="125"/>
      <c r="K933" s="125"/>
      <c r="L933" s="125"/>
      <c r="M933" s="125"/>
      <c r="N933" s="125"/>
      <c r="O933" s="125"/>
      <c r="P933" s="125"/>
      <c r="Q933" s="125"/>
      <c r="R933" s="125"/>
      <c r="S933" s="125"/>
      <c r="T933" s="125"/>
      <c r="U933" s="125"/>
      <c r="V933" s="125"/>
      <c r="W933" s="125"/>
      <c r="X933" s="125"/>
      <c r="Y933" s="125"/>
      <c r="Z933" s="125"/>
      <c r="AA933" s="125"/>
      <c r="AB933" s="125"/>
      <c r="AC933" s="125"/>
      <c r="AD933" s="125"/>
      <c r="AE933" s="125"/>
      <c r="AF933" s="125"/>
      <c r="AG933" s="125"/>
      <c r="AH933" s="125"/>
      <c r="AI933" s="125"/>
    </row>
    <row r="934" ht="24.0" customHeight="1">
      <c r="A934" s="1"/>
      <c r="B934" s="1"/>
      <c r="C934" s="1"/>
      <c r="D934" s="125"/>
      <c r="E934" s="125"/>
      <c r="F934" s="125"/>
      <c r="G934" s="125"/>
      <c r="H934" s="125"/>
      <c r="I934" s="125"/>
      <c r="J934" s="125"/>
      <c r="K934" s="125"/>
      <c r="L934" s="125"/>
      <c r="M934" s="125"/>
      <c r="N934" s="125"/>
      <c r="O934" s="125"/>
      <c r="P934" s="125"/>
      <c r="Q934" s="125"/>
      <c r="R934" s="125"/>
      <c r="S934" s="125"/>
      <c r="T934" s="125"/>
      <c r="U934" s="125"/>
      <c r="V934" s="125"/>
      <c r="W934" s="125"/>
      <c r="X934" s="125"/>
      <c r="Y934" s="125"/>
      <c r="Z934" s="125"/>
      <c r="AA934" s="125"/>
      <c r="AB934" s="125"/>
      <c r="AC934" s="125"/>
      <c r="AD934" s="125"/>
      <c r="AE934" s="125"/>
      <c r="AF934" s="125"/>
      <c r="AG934" s="125"/>
      <c r="AH934" s="125"/>
      <c r="AI934" s="125"/>
    </row>
    <row r="935" ht="24.0" customHeight="1">
      <c r="A935" s="1"/>
      <c r="B935" s="1"/>
      <c r="C935" s="1"/>
      <c r="D935" s="125"/>
      <c r="E935" s="125"/>
      <c r="F935" s="125"/>
      <c r="G935" s="125"/>
      <c r="H935" s="125"/>
      <c r="I935" s="125"/>
      <c r="J935" s="125"/>
      <c r="K935" s="125"/>
      <c r="L935" s="125"/>
      <c r="M935" s="125"/>
      <c r="N935" s="125"/>
      <c r="O935" s="125"/>
      <c r="P935" s="125"/>
      <c r="Q935" s="125"/>
      <c r="R935" s="125"/>
      <c r="S935" s="125"/>
      <c r="T935" s="125"/>
      <c r="U935" s="125"/>
      <c r="V935" s="125"/>
      <c r="W935" s="125"/>
      <c r="X935" s="125"/>
      <c r="Y935" s="125"/>
      <c r="Z935" s="125"/>
      <c r="AA935" s="125"/>
      <c r="AB935" s="125"/>
      <c r="AC935" s="125"/>
      <c r="AD935" s="125"/>
      <c r="AE935" s="125"/>
      <c r="AF935" s="125"/>
      <c r="AG935" s="125"/>
      <c r="AH935" s="125"/>
      <c r="AI935" s="125"/>
    </row>
    <row r="936" ht="24.0" customHeight="1">
      <c r="A936" s="1"/>
      <c r="B936" s="1"/>
      <c r="C936" s="1"/>
      <c r="D936" s="125"/>
      <c r="E936" s="125"/>
      <c r="F936" s="125"/>
      <c r="G936" s="125"/>
      <c r="H936" s="125"/>
      <c r="I936" s="125"/>
      <c r="J936" s="125"/>
      <c r="K936" s="125"/>
      <c r="L936" s="125"/>
      <c r="M936" s="125"/>
      <c r="N936" s="125"/>
      <c r="O936" s="125"/>
      <c r="P936" s="125"/>
      <c r="Q936" s="125"/>
      <c r="R936" s="125"/>
      <c r="S936" s="125"/>
      <c r="T936" s="125"/>
      <c r="U936" s="125"/>
      <c r="V936" s="125"/>
      <c r="W936" s="125"/>
      <c r="X936" s="125"/>
      <c r="Y936" s="125"/>
      <c r="Z936" s="125"/>
      <c r="AA936" s="125"/>
      <c r="AB936" s="125"/>
      <c r="AC936" s="125"/>
      <c r="AD936" s="125"/>
      <c r="AE936" s="125"/>
      <c r="AF936" s="125"/>
      <c r="AG936" s="125"/>
      <c r="AH936" s="125"/>
      <c r="AI936" s="125"/>
    </row>
    <row r="937" ht="24.0" customHeight="1">
      <c r="A937" s="1"/>
      <c r="B937" s="1"/>
      <c r="C937" s="1"/>
      <c r="D937" s="125"/>
      <c r="E937" s="125"/>
      <c r="F937" s="125"/>
      <c r="G937" s="125"/>
      <c r="H937" s="125"/>
      <c r="I937" s="125"/>
      <c r="J937" s="125"/>
      <c r="K937" s="125"/>
      <c r="L937" s="125"/>
      <c r="M937" s="125"/>
      <c r="N937" s="125"/>
      <c r="O937" s="125"/>
      <c r="P937" s="125"/>
      <c r="Q937" s="125"/>
      <c r="R937" s="125"/>
      <c r="S937" s="125"/>
      <c r="T937" s="125"/>
      <c r="U937" s="125"/>
      <c r="V937" s="125"/>
      <c r="W937" s="125"/>
      <c r="X937" s="125"/>
      <c r="Y937" s="125"/>
      <c r="Z937" s="125"/>
      <c r="AA937" s="125"/>
      <c r="AB937" s="125"/>
      <c r="AC937" s="125"/>
      <c r="AD937" s="125"/>
      <c r="AE937" s="125"/>
      <c r="AF937" s="125"/>
      <c r="AG937" s="125"/>
      <c r="AH937" s="125"/>
      <c r="AI937" s="125"/>
    </row>
    <row r="938" ht="24.0" customHeight="1">
      <c r="A938" s="1"/>
      <c r="B938" s="1"/>
      <c r="C938" s="1"/>
      <c r="D938" s="125"/>
      <c r="E938" s="125"/>
      <c r="F938" s="125"/>
      <c r="G938" s="125"/>
      <c r="H938" s="125"/>
      <c r="I938" s="125"/>
      <c r="J938" s="125"/>
      <c r="K938" s="125"/>
      <c r="L938" s="125"/>
      <c r="M938" s="125"/>
      <c r="N938" s="125"/>
      <c r="O938" s="125"/>
      <c r="P938" s="125"/>
      <c r="Q938" s="125"/>
      <c r="R938" s="125"/>
      <c r="S938" s="125"/>
      <c r="T938" s="125"/>
      <c r="U938" s="125"/>
      <c r="V938" s="125"/>
      <c r="W938" s="125"/>
      <c r="X938" s="125"/>
      <c r="Y938" s="125"/>
      <c r="Z938" s="125"/>
      <c r="AA938" s="125"/>
      <c r="AB938" s="125"/>
      <c r="AC938" s="125"/>
      <c r="AD938" s="125"/>
      <c r="AE938" s="125"/>
      <c r="AF938" s="125"/>
      <c r="AG938" s="125"/>
      <c r="AH938" s="125"/>
      <c r="AI938" s="125"/>
    </row>
    <row r="939" ht="24.0" customHeight="1">
      <c r="A939" s="1"/>
      <c r="B939" s="1"/>
      <c r="C939" s="1"/>
      <c r="D939" s="125"/>
      <c r="E939" s="125"/>
      <c r="F939" s="125"/>
      <c r="G939" s="125"/>
      <c r="H939" s="125"/>
      <c r="I939" s="125"/>
      <c r="J939" s="125"/>
      <c r="K939" s="125"/>
      <c r="L939" s="125"/>
      <c r="M939" s="125"/>
      <c r="N939" s="125"/>
      <c r="O939" s="125"/>
      <c r="P939" s="125"/>
      <c r="Q939" s="125"/>
      <c r="R939" s="125"/>
      <c r="S939" s="125"/>
      <c r="T939" s="125"/>
      <c r="U939" s="125"/>
      <c r="V939" s="125"/>
      <c r="W939" s="125"/>
      <c r="X939" s="125"/>
      <c r="Y939" s="125"/>
      <c r="Z939" s="125"/>
      <c r="AA939" s="125"/>
      <c r="AB939" s="125"/>
      <c r="AC939" s="125"/>
      <c r="AD939" s="125"/>
      <c r="AE939" s="125"/>
      <c r="AF939" s="125"/>
      <c r="AG939" s="125"/>
      <c r="AH939" s="125"/>
      <c r="AI939" s="125"/>
    </row>
    <row r="940" ht="24.0" customHeight="1">
      <c r="A940" s="1"/>
      <c r="B940" s="1"/>
      <c r="C940" s="1"/>
      <c r="D940" s="125"/>
      <c r="E940" s="125"/>
      <c r="F940" s="125"/>
      <c r="G940" s="125"/>
      <c r="H940" s="125"/>
      <c r="I940" s="125"/>
      <c r="J940" s="125"/>
      <c r="K940" s="125"/>
      <c r="L940" s="125"/>
      <c r="M940" s="125"/>
      <c r="N940" s="125"/>
      <c r="O940" s="125"/>
      <c r="P940" s="125"/>
      <c r="Q940" s="125"/>
      <c r="R940" s="125"/>
      <c r="S940" s="125"/>
      <c r="T940" s="125"/>
      <c r="U940" s="125"/>
      <c r="V940" s="125"/>
      <c r="W940" s="125"/>
      <c r="X940" s="125"/>
      <c r="Y940" s="125"/>
      <c r="Z940" s="125"/>
      <c r="AA940" s="125"/>
      <c r="AB940" s="125"/>
      <c r="AC940" s="125"/>
      <c r="AD940" s="125"/>
      <c r="AE940" s="125"/>
      <c r="AF940" s="125"/>
      <c r="AG940" s="125"/>
      <c r="AH940" s="125"/>
      <c r="AI940" s="125"/>
    </row>
    <row r="941" ht="24.0" customHeight="1">
      <c r="A941" s="1"/>
      <c r="B941" s="1"/>
      <c r="C941" s="1"/>
      <c r="D941" s="125"/>
      <c r="E941" s="125"/>
      <c r="F941" s="125"/>
      <c r="G941" s="125"/>
      <c r="H941" s="125"/>
      <c r="I941" s="125"/>
      <c r="J941" s="125"/>
      <c r="K941" s="125"/>
      <c r="L941" s="125"/>
      <c r="M941" s="125"/>
      <c r="N941" s="125"/>
      <c r="O941" s="125"/>
      <c r="P941" s="125"/>
      <c r="Q941" s="125"/>
      <c r="R941" s="125"/>
      <c r="S941" s="125"/>
      <c r="T941" s="125"/>
      <c r="U941" s="125"/>
      <c r="V941" s="125"/>
      <c r="W941" s="125"/>
      <c r="X941" s="125"/>
      <c r="Y941" s="125"/>
      <c r="Z941" s="125"/>
      <c r="AA941" s="125"/>
      <c r="AB941" s="125"/>
      <c r="AC941" s="125"/>
      <c r="AD941" s="125"/>
      <c r="AE941" s="125"/>
      <c r="AF941" s="125"/>
      <c r="AG941" s="125"/>
      <c r="AH941" s="125"/>
      <c r="AI941" s="125"/>
    </row>
    <row r="942" ht="24.0" customHeight="1">
      <c r="A942" s="1"/>
      <c r="B942" s="1"/>
      <c r="C942" s="1"/>
      <c r="D942" s="125"/>
      <c r="E942" s="125"/>
      <c r="F942" s="125"/>
      <c r="G942" s="125"/>
      <c r="H942" s="125"/>
      <c r="I942" s="125"/>
      <c r="J942" s="125"/>
      <c r="K942" s="125"/>
      <c r="L942" s="125"/>
      <c r="M942" s="125"/>
      <c r="N942" s="125"/>
      <c r="O942" s="125"/>
      <c r="P942" s="125"/>
      <c r="Q942" s="125"/>
      <c r="R942" s="125"/>
      <c r="S942" s="125"/>
      <c r="T942" s="125"/>
      <c r="U942" s="125"/>
      <c r="V942" s="125"/>
      <c r="W942" s="125"/>
      <c r="X942" s="125"/>
      <c r="Y942" s="125"/>
      <c r="Z942" s="125"/>
      <c r="AA942" s="125"/>
      <c r="AB942" s="125"/>
      <c r="AC942" s="125"/>
      <c r="AD942" s="125"/>
      <c r="AE942" s="125"/>
      <c r="AF942" s="125"/>
      <c r="AG942" s="125"/>
      <c r="AH942" s="125"/>
      <c r="AI942" s="125"/>
    </row>
    <row r="943" ht="24.0" customHeight="1">
      <c r="A943" s="1"/>
      <c r="B943" s="1"/>
      <c r="C943" s="1"/>
      <c r="D943" s="125"/>
      <c r="E943" s="125"/>
      <c r="F943" s="125"/>
      <c r="G943" s="125"/>
      <c r="H943" s="125"/>
      <c r="I943" s="125"/>
      <c r="J943" s="125"/>
      <c r="K943" s="125"/>
      <c r="L943" s="125"/>
      <c r="M943" s="125"/>
      <c r="N943" s="125"/>
      <c r="O943" s="125"/>
      <c r="P943" s="125"/>
      <c r="Q943" s="125"/>
      <c r="R943" s="125"/>
      <c r="S943" s="125"/>
      <c r="T943" s="125"/>
      <c r="U943" s="125"/>
      <c r="V943" s="125"/>
      <c r="W943" s="125"/>
      <c r="X943" s="125"/>
      <c r="Y943" s="125"/>
      <c r="Z943" s="125"/>
      <c r="AA943" s="125"/>
      <c r="AB943" s="125"/>
      <c r="AC943" s="125"/>
      <c r="AD943" s="125"/>
      <c r="AE943" s="125"/>
      <c r="AF943" s="125"/>
      <c r="AG943" s="125"/>
      <c r="AH943" s="125"/>
      <c r="AI943" s="125"/>
    </row>
    <row r="944" ht="24.0" customHeight="1">
      <c r="A944" s="1"/>
      <c r="B944" s="1"/>
      <c r="C944" s="1"/>
      <c r="D944" s="125"/>
      <c r="E944" s="125"/>
      <c r="F944" s="125"/>
      <c r="G944" s="125"/>
      <c r="H944" s="125"/>
      <c r="I944" s="125"/>
      <c r="J944" s="125"/>
      <c r="K944" s="125"/>
      <c r="L944" s="125"/>
      <c r="M944" s="125"/>
      <c r="N944" s="125"/>
      <c r="O944" s="125"/>
      <c r="P944" s="125"/>
      <c r="Q944" s="125"/>
      <c r="R944" s="125"/>
      <c r="S944" s="125"/>
      <c r="T944" s="125"/>
      <c r="U944" s="125"/>
      <c r="V944" s="125"/>
      <c r="W944" s="125"/>
      <c r="X944" s="125"/>
      <c r="Y944" s="125"/>
      <c r="Z944" s="125"/>
      <c r="AA944" s="125"/>
      <c r="AB944" s="125"/>
      <c r="AC944" s="125"/>
      <c r="AD944" s="125"/>
      <c r="AE944" s="125"/>
      <c r="AF944" s="125"/>
      <c r="AG944" s="125"/>
      <c r="AH944" s="125"/>
      <c r="AI944" s="125"/>
    </row>
    <row r="945" ht="24.0" customHeight="1">
      <c r="A945" s="1"/>
      <c r="B945" s="1"/>
      <c r="C945" s="1"/>
      <c r="D945" s="125"/>
      <c r="E945" s="125"/>
      <c r="F945" s="125"/>
      <c r="G945" s="125"/>
      <c r="H945" s="125"/>
      <c r="I945" s="125"/>
      <c r="J945" s="125"/>
      <c r="K945" s="125"/>
      <c r="L945" s="125"/>
      <c r="M945" s="125"/>
      <c r="N945" s="125"/>
      <c r="O945" s="125"/>
      <c r="P945" s="125"/>
      <c r="Q945" s="125"/>
      <c r="R945" s="125"/>
      <c r="S945" s="125"/>
      <c r="T945" s="125"/>
      <c r="U945" s="125"/>
      <c r="V945" s="125"/>
      <c r="W945" s="125"/>
      <c r="X945" s="125"/>
      <c r="Y945" s="125"/>
      <c r="Z945" s="125"/>
      <c r="AA945" s="125"/>
      <c r="AB945" s="125"/>
      <c r="AC945" s="125"/>
      <c r="AD945" s="125"/>
      <c r="AE945" s="125"/>
      <c r="AF945" s="125"/>
      <c r="AG945" s="125"/>
      <c r="AH945" s="125"/>
      <c r="AI945" s="125"/>
    </row>
    <row r="946" ht="24.0" customHeight="1">
      <c r="A946" s="1"/>
      <c r="B946" s="1"/>
      <c r="C946" s="1"/>
      <c r="D946" s="125"/>
      <c r="E946" s="125"/>
      <c r="F946" s="125"/>
      <c r="G946" s="125"/>
      <c r="H946" s="125"/>
      <c r="I946" s="125"/>
      <c r="J946" s="125"/>
      <c r="K946" s="125"/>
      <c r="L946" s="125"/>
      <c r="M946" s="125"/>
      <c r="N946" s="125"/>
      <c r="O946" s="125"/>
      <c r="P946" s="125"/>
      <c r="Q946" s="125"/>
      <c r="R946" s="125"/>
      <c r="S946" s="125"/>
      <c r="T946" s="125"/>
      <c r="U946" s="125"/>
      <c r="V946" s="125"/>
      <c r="W946" s="125"/>
      <c r="X946" s="125"/>
      <c r="Y946" s="125"/>
      <c r="Z946" s="125"/>
      <c r="AA946" s="125"/>
      <c r="AB946" s="125"/>
      <c r="AC946" s="125"/>
      <c r="AD946" s="125"/>
      <c r="AE946" s="125"/>
      <c r="AF946" s="125"/>
      <c r="AG946" s="125"/>
      <c r="AH946" s="125"/>
      <c r="AI946" s="125"/>
    </row>
    <row r="947" ht="24.0" customHeight="1">
      <c r="A947" s="1"/>
      <c r="B947" s="1"/>
      <c r="C947" s="1"/>
      <c r="D947" s="125"/>
      <c r="E947" s="125"/>
      <c r="F947" s="125"/>
      <c r="G947" s="125"/>
      <c r="H947" s="125"/>
      <c r="I947" s="125"/>
      <c r="J947" s="125"/>
      <c r="K947" s="125"/>
      <c r="L947" s="125"/>
      <c r="M947" s="125"/>
      <c r="N947" s="125"/>
      <c r="O947" s="125"/>
      <c r="P947" s="125"/>
      <c r="Q947" s="125"/>
      <c r="R947" s="125"/>
      <c r="S947" s="125"/>
      <c r="T947" s="125"/>
      <c r="U947" s="125"/>
      <c r="V947" s="125"/>
      <c r="W947" s="125"/>
      <c r="X947" s="125"/>
      <c r="Y947" s="125"/>
      <c r="Z947" s="125"/>
      <c r="AA947" s="125"/>
      <c r="AB947" s="125"/>
      <c r="AC947" s="125"/>
      <c r="AD947" s="125"/>
      <c r="AE947" s="125"/>
      <c r="AF947" s="125"/>
      <c r="AG947" s="125"/>
      <c r="AH947" s="125"/>
      <c r="AI947" s="125"/>
    </row>
    <row r="948" ht="24.0" customHeight="1">
      <c r="A948" s="1"/>
      <c r="B948" s="1"/>
      <c r="C948" s="1"/>
      <c r="D948" s="125"/>
      <c r="E948" s="125"/>
      <c r="F948" s="125"/>
      <c r="G948" s="125"/>
      <c r="H948" s="125"/>
      <c r="I948" s="125"/>
      <c r="J948" s="125"/>
      <c r="K948" s="125"/>
      <c r="L948" s="125"/>
      <c r="M948" s="125"/>
      <c r="N948" s="125"/>
      <c r="O948" s="125"/>
      <c r="P948" s="125"/>
      <c r="Q948" s="125"/>
      <c r="R948" s="125"/>
      <c r="S948" s="125"/>
      <c r="T948" s="125"/>
      <c r="U948" s="125"/>
      <c r="V948" s="125"/>
      <c r="W948" s="125"/>
      <c r="X948" s="125"/>
      <c r="Y948" s="125"/>
      <c r="Z948" s="125"/>
      <c r="AA948" s="125"/>
      <c r="AB948" s="125"/>
      <c r="AC948" s="125"/>
      <c r="AD948" s="125"/>
      <c r="AE948" s="125"/>
      <c r="AF948" s="125"/>
      <c r="AG948" s="125"/>
      <c r="AH948" s="125"/>
      <c r="AI948" s="125"/>
    </row>
    <row r="949" ht="24.0" customHeight="1">
      <c r="A949" s="1"/>
      <c r="B949" s="1"/>
      <c r="C949" s="1"/>
      <c r="D949" s="125"/>
      <c r="E949" s="125"/>
      <c r="F949" s="125"/>
      <c r="G949" s="125"/>
      <c r="H949" s="125"/>
      <c r="I949" s="125"/>
      <c r="J949" s="125"/>
      <c r="K949" s="125"/>
      <c r="L949" s="125"/>
      <c r="M949" s="125"/>
      <c r="N949" s="125"/>
      <c r="O949" s="125"/>
      <c r="P949" s="125"/>
      <c r="Q949" s="125"/>
      <c r="R949" s="125"/>
      <c r="S949" s="125"/>
      <c r="T949" s="125"/>
      <c r="U949" s="125"/>
      <c r="V949" s="125"/>
      <c r="W949" s="125"/>
      <c r="X949" s="125"/>
      <c r="Y949" s="125"/>
      <c r="Z949" s="125"/>
      <c r="AA949" s="125"/>
      <c r="AB949" s="125"/>
      <c r="AC949" s="125"/>
      <c r="AD949" s="125"/>
      <c r="AE949" s="125"/>
      <c r="AF949" s="125"/>
      <c r="AG949" s="125"/>
      <c r="AH949" s="125"/>
      <c r="AI949" s="125"/>
    </row>
    <row r="950" ht="24.0" customHeight="1">
      <c r="A950" s="1"/>
      <c r="B950" s="1"/>
      <c r="C950" s="1"/>
      <c r="D950" s="125"/>
      <c r="E950" s="125"/>
      <c r="F950" s="125"/>
      <c r="G950" s="125"/>
      <c r="H950" s="125"/>
      <c r="I950" s="125"/>
      <c r="J950" s="125"/>
      <c r="K950" s="125"/>
      <c r="L950" s="125"/>
      <c r="M950" s="125"/>
      <c r="N950" s="125"/>
      <c r="O950" s="125"/>
      <c r="P950" s="125"/>
      <c r="Q950" s="125"/>
      <c r="R950" s="125"/>
      <c r="S950" s="125"/>
      <c r="T950" s="125"/>
      <c r="U950" s="125"/>
      <c r="V950" s="125"/>
      <c r="W950" s="125"/>
      <c r="X950" s="125"/>
      <c r="Y950" s="125"/>
      <c r="Z950" s="125"/>
      <c r="AA950" s="125"/>
      <c r="AB950" s="125"/>
      <c r="AC950" s="125"/>
      <c r="AD950" s="125"/>
      <c r="AE950" s="125"/>
      <c r="AF950" s="125"/>
      <c r="AG950" s="125"/>
      <c r="AH950" s="125"/>
      <c r="AI950" s="125"/>
    </row>
    <row r="951" ht="24.0" customHeight="1">
      <c r="A951" s="1"/>
      <c r="B951" s="1"/>
      <c r="C951" s="1"/>
      <c r="D951" s="125"/>
      <c r="E951" s="125"/>
      <c r="F951" s="125"/>
      <c r="G951" s="125"/>
      <c r="H951" s="125"/>
      <c r="I951" s="125"/>
      <c r="J951" s="125"/>
      <c r="K951" s="125"/>
      <c r="L951" s="125"/>
      <c r="M951" s="125"/>
      <c r="N951" s="125"/>
      <c r="O951" s="125"/>
      <c r="P951" s="125"/>
      <c r="Q951" s="125"/>
      <c r="R951" s="125"/>
      <c r="S951" s="125"/>
      <c r="T951" s="125"/>
      <c r="U951" s="125"/>
      <c r="V951" s="125"/>
      <c r="W951" s="125"/>
      <c r="X951" s="125"/>
      <c r="Y951" s="125"/>
      <c r="Z951" s="125"/>
      <c r="AA951" s="125"/>
      <c r="AB951" s="125"/>
      <c r="AC951" s="125"/>
      <c r="AD951" s="125"/>
      <c r="AE951" s="125"/>
      <c r="AF951" s="125"/>
      <c r="AG951" s="125"/>
      <c r="AH951" s="125"/>
      <c r="AI951" s="125"/>
    </row>
    <row r="952" ht="24.0" customHeight="1">
      <c r="A952" s="1"/>
      <c r="B952" s="1"/>
      <c r="C952" s="1"/>
      <c r="D952" s="125"/>
      <c r="E952" s="125"/>
      <c r="F952" s="125"/>
      <c r="G952" s="125"/>
      <c r="H952" s="125"/>
      <c r="I952" s="125"/>
      <c r="J952" s="125"/>
      <c r="K952" s="125"/>
      <c r="L952" s="125"/>
      <c r="M952" s="125"/>
      <c r="N952" s="125"/>
      <c r="O952" s="125"/>
      <c r="P952" s="125"/>
      <c r="Q952" s="125"/>
      <c r="R952" s="125"/>
      <c r="S952" s="125"/>
      <c r="T952" s="125"/>
      <c r="U952" s="125"/>
      <c r="V952" s="125"/>
      <c r="W952" s="125"/>
      <c r="X952" s="125"/>
      <c r="Y952" s="125"/>
      <c r="Z952" s="125"/>
      <c r="AA952" s="125"/>
      <c r="AB952" s="125"/>
      <c r="AC952" s="125"/>
      <c r="AD952" s="125"/>
      <c r="AE952" s="125"/>
      <c r="AF952" s="125"/>
      <c r="AG952" s="125"/>
      <c r="AH952" s="125"/>
      <c r="AI952" s="125"/>
    </row>
    <row r="953" ht="24.0" customHeight="1">
      <c r="A953" s="1"/>
      <c r="B953" s="1"/>
      <c r="C953" s="1"/>
      <c r="D953" s="125"/>
      <c r="E953" s="125"/>
      <c r="F953" s="125"/>
      <c r="G953" s="125"/>
      <c r="H953" s="125"/>
      <c r="I953" s="125"/>
      <c r="J953" s="125"/>
      <c r="K953" s="125"/>
      <c r="L953" s="125"/>
      <c r="M953" s="125"/>
      <c r="N953" s="125"/>
      <c r="O953" s="125"/>
      <c r="P953" s="125"/>
      <c r="Q953" s="125"/>
      <c r="R953" s="125"/>
      <c r="S953" s="125"/>
      <c r="T953" s="125"/>
      <c r="U953" s="125"/>
      <c r="V953" s="125"/>
      <c r="W953" s="125"/>
      <c r="X953" s="125"/>
      <c r="Y953" s="125"/>
      <c r="Z953" s="125"/>
      <c r="AA953" s="125"/>
      <c r="AB953" s="125"/>
      <c r="AC953" s="125"/>
      <c r="AD953" s="125"/>
      <c r="AE953" s="125"/>
      <c r="AF953" s="125"/>
      <c r="AG953" s="125"/>
      <c r="AH953" s="125"/>
      <c r="AI953" s="125"/>
    </row>
    <row r="954" ht="24.0" customHeight="1">
      <c r="A954" s="1"/>
      <c r="B954" s="1"/>
      <c r="C954" s="1"/>
      <c r="D954" s="125"/>
      <c r="E954" s="125"/>
      <c r="F954" s="125"/>
      <c r="G954" s="125"/>
      <c r="H954" s="125"/>
      <c r="I954" s="125"/>
      <c r="J954" s="125"/>
      <c r="K954" s="125"/>
      <c r="L954" s="125"/>
      <c r="M954" s="125"/>
      <c r="N954" s="125"/>
      <c r="O954" s="125"/>
      <c r="P954" s="125"/>
      <c r="Q954" s="125"/>
      <c r="R954" s="125"/>
      <c r="S954" s="125"/>
      <c r="T954" s="125"/>
      <c r="U954" s="125"/>
      <c r="V954" s="125"/>
      <c r="W954" s="125"/>
      <c r="X954" s="125"/>
      <c r="Y954" s="125"/>
      <c r="Z954" s="125"/>
      <c r="AA954" s="125"/>
      <c r="AB954" s="125"/>
      <c r="AC954" s="125"/>
      <c r="AD954" s="125"/>
      <c r="AE954" s="125"/>
      <c r="AF954" s="125"/>
      <c r="AG954" s="125"/>
      <c r="AH954" s="125"/>
      <c r="AI954" s="125"/>
    </row>
    <row r="955" ht="24.0" customHeight="1">
      <c r="A955" s="1"/>
      <c r="B955" s="1"/>
      <c r="C955" s="1"/>
      <c r="D955" s="125"/>
      <c r="E955" s="125"/>
      <c r="F955" s="125"/>
      <c r="G955" s="125"/>
      <c r="H955" s="125"/>
      <c r="I955" s="125"/>
      <c r="J955" s="125"/>
      <c r="K955" s="125"/>
      <c r="L955" s="125"/>
      <c r="M955" s="125"/>
      <c r="N955" s="125"/>
      <c r="O955" s="125"/>
      <c r="P955" s="125"/>
      <c r="Q955" s="125"/>
      <c r="R955" s="125"/>
      <c r="S955" s="125"/>
      <c r="T955" s="125"/>
      <c r="U955" s="125"/>
      <c r="V955" s="125"/>
      <c r="W955" s="125"/>
      <c r="X955" s="125"/>
      <c r="Y955" s="125"/>
      <c r="Z955" s="125"/>
      <c r="AA955" s="125"/>
      <c r="AB955" s="125"/>
      <c r="AC955" s="125"/>
      <c r="AD955" s="125"/>
      <c r="AE955" s="125"/>
      <c r="AF955" s="125"/>
      <c r="AG955" s="125"/>
      <c r="AH955" s="125"/>
      <c r="AI955" s="125"/>
    </row>
    <row r="956" ht="24.0" customHeight="1">
      <c r="A956" s="1"/>
      <c r="B956" s="1"/>
      <c r="C956" s="1"/>
      <c r="D956" s="125"/>
      <c r="E956" s="125"/>
      <c r="F956" s="125"/>
      <c r="G956" s="125"/>
      <c r="H956" s="125"/>
      <c r="I956" s="125"/>
      <c r="J956" s="125"/>
      <c r="K956" s="125"/>
      <c r="L956" s="125"/>
      <c r="M956" s="125"/>
      <c r="N956" s="125"/>
      <c r="O956" s="125"/>
      <c r="P956" s="125"/>
      <c r="Q956" s="125"/>
      <c r="R956" s="125"/>
      <c r="S956" s="125"/>
      <c r="T956" s="125"/>
      <c r="U956" s="125"/>
      <c r="V956" s="125"/>
      <c r="W956" s="125"/>
      <c r="X956" s="125"/>
      <c r="Y956" s="125"/>
      <c r="Z956" s="125"/>
      <c r="AA956" s="125"/>
      <c r="AB956" s="125"/>
      <c r="AC956" s="125"/>
      <c r="AD956" s="125"/>
      <c r="AE956" s="125"/>
      <c r="AF956" s="125"/>
      <c r="AG956" s="125"/>
      <c r="AH956" s="125"/>
      <c r="AI956" s="125"/>
    </row>
    <row r="957" ht="24.0" customHeight="1">
      <c r="A957" s="1"/>
      <c r="B957" s="1"/>
      <c r="C957" s="1"/>
      <c r="D957" s="125"/>
      <c r="E957" s="125"/>
      <c r="F957" s="125"/>
      <c r="G957" s="125"/>
      <c r="H957" s="125"/>
      <c r="I957" s="125"/>
      <c r="J957" s="125"/>
      <c r="K957" s="125"/>
      <c r="L957" s="125"/>
      <c r="M957" s="125"/>
      <c r="N957" s="125"/>
      <c r="O957" s="125"/>
      <c r="P957" s="125"/>
      <c r="Q957" s="125"/>
      <c r="R957" s="125"/>
      <c r="S957" s="125"/>
      <c r="T957" s="125"/>
      <c r="U957" s="125"/>
      <c r="V957" s="125"/>
      <c r="W957" s="125"/>
      <c r="X957" s="125"/>
      <c r="Y957" s="125"/>
      <c r="Z957" s="125"/>
      <c r="AA957" s="125"/>
      <c r="AB957" s="125"/>
      <c r="AC957" s="125"/>
      <c r="AD957" s="125"/>
      <c r="AE957" s="125"/>
      <c r="AF957" s="125"/>
      <c r="AG957" s="125"/>
      <c r="AH957" s="125"/>
      <c r="AI957" s="125"/>
    </row>
    <row r="958" ht="24.0" customHeight="1">
      <c r="A958" s="1"/>
      <c r="B958" s="1"/>
      <c r="C958" s="1"/>
      <c r="D958" s="125"/>
      <c r="E958" s="125"/>
      <c r="F958" s="125"/>
      <c r="G958" s="125"/>
      <c r="H958" s="125"/>
      <c r="I958" s="125"/>
      <c r="J958" s="125"/>
      <c r="K958" s="125"/>
      <c r="L958" s="125"/>
      <c r="M958" s="125"/>
      <c r="N958" s="125"/>
      <c r="O958" s="125"/>
      <c r="P958" s="125"/>
      <c r="Q958" s="125"/>
      <c r="R958" s="125"/>
      <c r="S958" s="125"/>
      <c r="T958" s="125"/>
      <c r="U958" s="125"/>
      <c r="V958" s="125"/>
      <c r="W958" s="125"/>
      <c r="X958" s="125"/>
      <c r="Y958" s="125"/>
      <c r="Z958" s="125"/>
      <c r="AA958" s="125"/>
      <c r="AB958" s="125"/>
      <c r="AC958" s="125"/>
      <c r="AD958" s="125"/>
      <c r="AE958" s="125"/>
      <c r="AF958" s="125"/>
      <c r="AG958" s="125"/>
      <c r="AH958" s="125"/>
      <c r="AI958" s="125"/>
    </row>
    <row r="959" ht="24.0" customHeight="1">
      <c r="A959" s="1"/>
      <c r="B959" s="1"/>
      <c r="C959" s="1"/>
      <c r="D959" s="125"/>
      <c r="E959" s="125"/>
      <c r="F959" s="125"/>
      <c r="G959" s="125"/>
      <c r="H959" s="125"/>
      <c r="I959" s="125"/>
      <c r="J959" s="125"/>
      <c r="K959" s="125"/>
      <c r="L959" s="125"/>
      <c r="M959" s="125"/>
      <c r="N959" s="125"/>
      <c r="O959" s="125"/>
      <c r="P959" s="125"/>
      <c r="Q959" s="125"/>
      <c r="R959" s="125"/>
      <c r="S959" s="125"/>
      <c r="T959" s="125"/>
      <c r="U959" s="125"/>
      <c r="V959" s="125"/>
      <c r="W959" s="125"/>
      <c r="X959" s="125"/>
      <c r="Y959" s="125"/>
      <c r="Z959" s="125"/>
      <c r="AA959" s="125"/>
      <c r="AB959" s="125"/>
      <c r="AC959" s="125"/>
      <c r="AD959" s="125"/>
      <c r="AE959" s="125"/>
      <c r="AF959" s="125"/>
      <c r="AG959" s="125"/>
      <c r="AH959" s="125"/>
      <c r="AI959" s="125"/>
    </row>
    <row r="960" ht="24.0" customHeight="1">
      <c r="A960" s="1"/>
      <c r="B960" s="1"/>
      <c r="C960" s="1"/>
      <c r="D960" s="125"/>
      <c r="E960" s="125"/>
      <c r="F960" s="125"/>
      <c r="G960" s="125"/>
      <c r="H960" s="125"/>
      <c r="I960" s="125"/>
      <c r="J960" s="125"/>
      <c r="K960" s="125"/>
      <c r="L960" s="125"/>
      <c r="M960" s="125"/>
      <c r="N960" s="125"/>
      <c r="O960" s="125"/>
      <c r="P960" s="125"/>
      <c r="Q960" s="125"/>
      <c r="R960" s="125"/>
      <c r="S960" s="125"/>
      <c r="T960" s="125"/>
      <c r="U960" s="125"/>
      <c r="V960" s="125"/>
      <c r="W960" s="125"/>
      <c r="X960" s="125"/>
      <c r="Y960" s="125"/>
      <c r="Z960" s="125"/>
      <c r="AA960" s="125"/>
      <c r="AB960" s="125"/>
      <c r="AC960" s="125"/>
      <c r="AD960" s="125"/>
      <c r="AE960" s="125"/>
      <c r="AF960" s="125"/>
      <c r="AG960" s="125"/>
      <c r="AH960" s="125"/>
      <c r="AI960" s="125"/>
    </row>
    <row r="961" ht="24.0" customHeight="1">
      <c r="A961" s="1"/>
      <c r="B961" s="1"/>
      <c r="C961" s="1"/>
      <c r="D961" s="125"/>
      <c r="E961" s="125"/>
      <c r="F961" s="125"/>
      <c r="G961" s="125"/>
      <c r="H961" s="125"/>
      <c r="I961" s="125"/>
      <c r="J961" s="125"/>
      <c r="K961" s="125"/>
      <c r="L961" s="125"/>
      <c r="M961" s="125"/>
      <c r="N961" s="125"/>
      <c r="O961" s="125"/>
      <c r="P961" s="125"/>
      <c r="Q961" s="125"/>
      <c r="R961" s="125"/>
      <c r="S961" s="125"/>
      <c r="T961" s="125"/>
      <c r="U961" s="125"/>
      <c r="V961" s="125"/>
      <c r="W961" s="125"/>
      <c r="X961" s="125"/>
      <c r="Y961" s="125"/>
      <c r="Z961" s="125"/>
      <c r="AA961" s="125"/>
      <c r="AB961" s="125"/>
      <c r="AC961" s="125"/>
      <c r="AD961" s="125"/>
      <c r="AE961" s="125"/>
      <c r="AF961" s="125"/>
      <c r="AG961" s="125"/>
      <c r="AH961" s="125"/>
      <c r="AI961" s="125"/>
    </row>
    <row r="962" ht="24.0" customHeight="1">
      <c r="A962" s="1"/>
      <c r="B962" s="1"/>
      <c r="C962" s="1"/>
      <c r="D962" s="125"/>
      <c r="E962" s="125"/>
      <c r="F962" s="125"/>
      <c r="G962" s="125"/>
      <c r="H962" s="125"/>
      <c r="I962" s="125"/>
      <c r="J962" s="125"/>
      <c r="K962" s="125"/>
      <c r="L962" s="125"/>
      <c r="M962" s="125"/>
      <c r="N962" s="125"/>
      <c r="O962" s="125"/>
      <c r="P962" s="125"/>
      <c r="Q962" s="125"/>
      <c r="R962" s="125"/>
      <c r="S962" s="125"/>
      <c r="T962" s="125"/>
      <c r="U962" s="125"/>
      <c r="V962" s="125"/>
      <c r="W962" s="125"/>
      <c r="X962" s="125"/>
      <c r="Y962" s="125"/>
      <c r="Z962" s="125"/>
      <c r="AA962" s="125"/>
      <c r="AB962" s="125"/>
      <c r="AC962" s="125"/>
      <c r="AD962" s="125"/>
      <c r="AE962" s="125"/>
      <c r="AF962" s="125"/>
      <c r="AG962" s="125"/>
      <c r="AH962" s="125"/>
      <c r="AI962" s="125"/>
    </row>
    <row r="963" ht="24.0" customHeight="1">
      <c r="A963" s="1"/>
      <c r="B963" s="1"/>
      <c r="C963" s="1"/>
      <c r="D963" s="125"/>
      <c r="E963" s="125"/>
      <c r="F963" s="125"/>
      <c r="G963" s="125"/>
      <c r="H963" s="125"/>
      <c r="I963" s="125"/>
      <c r="J963" s="125"/>
      <c r="K963" s="125"/>
      <c r="L963" s="125"/>
      <c r="M963" s="125"/>
      <c r="N963" s="125"/>
      <c r="O963" s="125"/>
      <c r="P963" s="125"/>
      <c r="Q963" s="125"/>
      <c r="R963" s="125"/>
      <c r="S963" s="125"/>
      <c r="T963" s="125"/>
      <c r="U963" s="125"/>
      <c r="V963" s="125"/>
      <c r="W963" s="125"/>
      <c r="X963" s="125"/>
      <c r="Y963" s="125"/>
      <c r="Z963" s="125"/>
      <c r="AA963" s="125"/>
      <c r="AB963" s="125"/>
      <c r="AC963" s="125"/>
      <c r="AD963" s="125"/>
      <c r="AE963" s="125"/>
      <c r="AF963" s="125"/>
      <c r="AG963" s="125"/>
      <c r="AH963" s="125"/>
      <c r="AI963" s="125"/>
    </row>
    <row r="964" ht="24.0" customHeight="1">
      <c r="A964" s="1"/>
      <c r="B964" s="1"/>
      <c r="C964" s="1"/>
      <c r="D964" s="125"/>
      <c r="E964" s="125"/>
      <c r="F964" s="125"/>
      <c r="G964" s="125"/>
      <c r="H964" s="125"/>
      <c r="I964" s="125"/>
      <c r="J964" s="125"/>
      <c r="K964" s="125"/>
      <c r="L964" s="125"/>
      <c r="M964" s="125"/>
      <c r="N964" s="125"/>
      <c r="O964" s="125"/>
      <c r="P964" s="125"/>
      <c r="Q964" s="125"/>
      <c r="R964" s="125"/>
      <c r="S964" s="125"/>
      <c r="T964" s="125"/>
      <c r="U964" s="125"/>
      <c r="V964" s="125"/>
      <c r="W964" s="125"/>
      <c r="X964" s="125"/>
      <c r="Y964" s="125"/>
      <c r="Z964" s="125"/>
      <c r="AA964" s="125"/>
      <c r="AB964" s="125"/>
      <c r="AC964" s="125"/>
      <c r="AD964" s="125"/>
      <c r="AE964" s="125"/>
      <c r="AF964" s="125"/>
      <c r="AG964" s="125"/>
      <c r="AH964" s="125"/>
      <c r="AI964" s="125"/>
    </row>
    <row r="965" ht="24.0" customHeight="1">
      <c r="A965" s="1"/>
      <c r="B965" s="1"/>
      <c r="C965" s="1"/>
      <c r="D965" s="125"/>
      <c r="E965" s="125"/>
      <c r="F965" s="125"/>
      <c r="G965" s="125"/>
      <c r="H965" s="125"/>
      <c r="I965" s="125"/>
      <c r="J965" s="125"/>
      <c r="K965" s="125"/>
      <c r="L965" s="125"/>
      <c r="M965" s="125"/>
      <c r="N965" s="125"/>
      <c r="O965" s="125"/>
      <c r="P965" s="125"/>
      <c r="Q965" s="125"/>
      <c r="R965" s="125"/>
      <c r="S965" s="125"/>
      <c r="T965" s="125"/>
      <c r="U965" s="125"/>
      <c r="V965" s="125"/>
      <c r="W965" s="125"/>
      <c r="X965" s="125"/>
      <c r="Y965" s="125"/>
      <c r="Z965" s="125"/>
      <c r="AA965" s="125"/>
      <c r="AB965" s="125"/>
      <c r="AC965" s="125"/>
      <c r="AD965" s="125"/>
      <c r="AE965" s="125"/>
      <c r="AF965" s="125"/>
      <c r="AG965" s="125"/>
      <c r="AH965" s="125"/>
      <c r="AI965" s="125"/>
    </row>
    <row r="966" ht="24.0" customHeight="1">
      <c r="A966" s="1"/>
      <c r="B966" s="1"/>
      <c r="C966" s="1"/>
      <c r="D966" s="125"/>
      <c r="E966" s="125"/>
      <c r="F966" s="125"/>
      <c r="G966" s="125"/>
      <c r="H966" s="125"/>
      <c r="I966" s="125"/>
      <c r="J966" s="125"/>
      <c r="K966" s="125"/>
      <c r="L966" s="125"/>
      <c r="M966" s="125"/>
      <c r="N966" s="125"/>
      <c r="O966" s="125"/>
      <c r="P966" s="125"/>
      <c r="Q966" s="125"/>
      <c r="R966" s="125"/>
      <c r="S966" s="125"/>
      <c r="T966" s="125"/>
      <c r="U966" s="125"/>
      <c r="V966" s="125"/>
      <c r="W966" s="125"/>
      <c r="X966" s="125"/>
      <c r="Y966" s="125"/>
      <c r="Z966" s="125"/>
      <c r="AA966" s="125"/>
      <c r="AB966" s="125"/>
      <c r="AC966" s="125"/>
      <c r="AD966" s="125"/>
      <c r="AE966" s="125"/>
      <c r="AF966" s="125"/>
      <c r="AG966" s="125"/>
      <c r="AH966" s="125"/>
      <c r="AI966" s="125"/>
    </row>
    <row r="967" ht="24.0" customHeight="1">
      <c r="A967" s="1"/>
      <c r="B967" s="1"/>
      <c r="C967" s="1"/>
      <c r="D967" s="125"/>
      <c r="E967" s="125"/>
      <c r="F967" s="125"/>
      <c r="G967" s="125"/>
      <c r="H967" s="125"/>
      <c r="I967" s="125"/>
      <c r="J967" s="125"/>
      <c r="K967" s="125"/>
      <c r="L967" s="125"/>
      <c r="M967" s="125"/>
      <c r="N967" s="125"/>
      <c r="O967" s="125"/>
      <c r="P967" s="125"/>
      <c r="Q967" s="125"/>
      <c r="R967" s="125"/>
      <c r="S967" s="125"/>
      <c r="T967" s="125"/>
      <c r="U967" s="125"/>
      <c r="V967" s="125"/>
      <c r="W967" s="125"/>
      <c r="X967" s="125"/>
      <c r="Y967" s="125"/>
      <c r="Z967" s="125"/>
      <c r="AA967" s="125"/>
      <c r="AB967" s="125"/>
      <c r="AC967" s="125"/>
      <c r="AD967" s="125"/>
      <c r="AE967" s="125"/>
      <c r="AF967" s="125"/>
      <c r="AG967" s="125"/>
      <c r="AH967" s="125"/>
      <c r="AI967" s="125"/>
    </row>
    <row r="968" ht="24.0" customHeight="1">
      <c r="A968" s="1"/>
      <c r="B968" s="1"/>
      <c r="C968" s="1"/>
      <c r="D968" s="125"/>
      <c r="E968" s="125"/>
      <c r="F968" s="125"/>
      <c r="G968" s="125"/>
      <c r="H968" s="125"/>
      <c r="I968" s="125"/>
      <c r="J968" s="125"/>
      <c r="K968" s="125"/>
      <c r="L968" s="125"/>
      <c r="M968" s="125"/>
      <c r="N968" s="125"/>
      <c r="O968" s="125"/>
      <c r="P968" s="125"/>
      <c r="Q968" s="125"/>
      <c r="R968" s="125"/>
      <c r="S968" s="125"/>
      <c r="T968" s="125"/>
      <c r="U968" s="125"/>
      <c r="V968" s="125"/>
      <c r="W968" s="125"/>
      <c r="X968" s="125"/>
      <c r="Y968" s="125"/>
      <c r="Z968" s="125"/>
      <c r="AA968" s="125"/>
      <c r="AB968" s="125"/>
      <c r="AC968" s="125"/>
      <c r="AD968" s="125"/>
      <c r="AE968" s="125"/>
      <c r="AF968" s="125"/>
      <c r="AG968" s="125"/>
      <c r="AH968" s="125"/>
      <c r="AI968" s="125"/>
    </row>
    <row r="969" ht="24.0" customHeight="1">
      <c r="A969" s="1"/>
      <c r="B969" s="1"/>
      <c r="C969" s="1"/>
      <c r="D969" s="125"/>
      <c r="E969" s="125"/>
      <c r="F969" s="125"/>
      <c r="G969" s="125"/>
      <c r="H969" s="125"/>
      <c r="I969" s="125"/>
      <c r="J969" s="125"/>
      <c r="K969" s="125"/>
      <c r="L969" s="125"/>
      <c r="M969" s="125"/>
      <c r="N969" s="125"/>
      <c r="O969" s="125"/>
      <c r="P969" s="125"/>
      <c r="Q969" s="125"/>
      <c r="R969" s="125"/>
      <c r="S969" s="125"/>
      <c r="T969" s="125"/>
      <c r="U969" s="125"/>
      <c r="V969" s="125"/>
      <c r="W969" s="125"/>
      <c r="X969" s="125"/>
      <c r="Y969" s="125"/>
      <c r="Z969" s="125"/>
      <c r="AA969" s="125"/>
      <c r="AB969" s="125"/>
      <c r="AC969" s="125"/>
      <c r="AD969" s="125"/>
      <c r="AE969" s="125"/>
      <c r="AF969" s="125"/>
      <c r="AG969" s="125"/>
      <c r="AH969" s="125"/>
      <c r="AI969" s="125"/>
    </row>
    <row r="970" ht="24.0" customHeight="1">
      <c r="A970" s="1"/>
      <c r="B970" s="1"/>
      <c r="C970" s="1"/>
      <c r="D970" s="125"/>
      <c r="E970" s="125"/>
      <c r="F970" s="125"/>
      <c r="G970" s="125"/>
      <c r="H970" s="125"/>
      <c r="I970" s="125"/>
      <c r="J970" s="125"/>
      <c r="K970" s="125"/>
      <c r="L970" s="125"/>
      <c r="M970" s="125"/>
      <c r="N970" s="125"/>
      <c r="O970" s="125"/>
      <c r="P970" s="125"/>
      <c r="Q970" s="125"/>
      <c r="R970" s="125"/>
      <c r="S970" s="125"/>
      <c r="T970" s="125"/>
      <c r="U970" s="125"/>
      <c r="V970" s="125"/>
      <c r="W970" s="125"/>
      <c r="X970" s="125"/>
      <c r="Y970" s="125"/>
      <c r="Z970" s="125"/>
      <c r="AA970" s="125"/>
      <c r="AB970" s="125"/>
      <c r="AC970" s="125"/>
      <c r="AD970" s="125"/>
      <c r="AE970" s="125"/>
      <c r="AF970" s="125"/>
      <c r="AG970" s="125"/>
      <c r="AH970" s="125"/>
      <c r="AI970" s="125"/>
    </row>
    <row r="971" ht="24.0" customHeight="1">
      <c r="A971" s="1"/>
      <c r="B971" s="1"/>
      <c r="C971" s="1"/>
      <c r="D971" s="125"/>
      <c r="E971" s="125"/>
      <c r="F971" s="125"/>
      <c r="G971" s="125"/>
      <c r="H971" s="125"/>
      <c r="I971" s="125"/>
      <c r="J971" s="125"/>
      <c r="K971" s="125"/>
      <c r="L971" s="125"/>
      <c r="M971" s="125"/>
      <c r="N971" s="125"/>
      <c r="O971" s="125"/>
      <c r="P971" s="125"/>
      <c r="Q971" s="125"/>
      <c r="R971" s="125"/>
      <c r="S971" s="125"/>
      <c r="T971" s="125"/>
      <c r="U971" s="125"/>
      <c r="V971" s="125"/>
      <c r="W971" s="125"/>
      <c r="X971" s="125"/>
      <c r="Y971" s="125"/>
      <c r="Z971" s="125"/>
      <c r="AA971" s="125"/>
      <c r="AB971" s="125"/>
      <c r="AC971" s="125"/>
      <c r="AD971" s="125"/>
      <c r="AE971" s="125"/>
      <c r="AF971" s="125"/>
      <c r="AG971" s="125"/>
      <c r="AH971" s="125"/>
      <c r="AI971" s="125"/>
    </row>
    <row r="972" ht="24.0" customHeight="1">
      <c r="A972" s="1"/>
      <c r="B972" s="1"/>
      <c r="C972" s="1"/>
      <c r="D972" s="125"/>
      <c r="E972" s="125"/>
      <c r="F972" s="125"/>
      <c r="G972" s="125"/>
      <c r="H972" s="125"/>
      <c r="I972" s="125"/>
      <c r="J972" s="125"/>
      <c r="K972" s="125"/>
      <c r="L972" s="125"/>
      <c r="M972" s="125"/>
      <c r="N972" s="125"/>
      <c r="O972" s="125"/>
      <c r="P972" s="125"/>
      <c r="Q972" s="125"/>
      <c r="R972" s="125"/>
      <c r="S972" s="125"/>
      <c r="T972" s="125"/>
      <c r="U972" s="125"/>
      <c r="V972" s="125"/>
      <c r="W972" s="125"/>
      <c r="X972" s="125"/>
      <c r="Y972" s="125"/>
      <c r="Z972" s="125"/>
      <c r="AA972" s="125"/>
      <c r="AB972" s="125"/>
      <c r="AC972" s="125"/>
      <c r="AD972" s="125"/>
      <c r="AE972" s="125"/>
      <c r="AF972" s="125"/>
      <c r="AG972" s="125"/>
      <c r="AH972" s="125"/>
      <c r="AI972" s="125"/>
    </row>
    <row r="973" ht="24.0" customHeight="1">
      <c r="A973" s="1"/>
      <c r="B973" s="1"/>
      <c r="C973" s="1"/>
      <c r="D973" s="125"/>
      <c r="E973" s="125"/>
      <c r="F973" s="125"/>
      <c r="G973" s="125"/>
      <c r="H973" s="125"/>
      <c r="I973" s="125"/>
      <c r="J973" s="125"/>
      <c r="K973" s="125"/>
      <c r="L973" s="125"/>
      <c r="M973" s="125"/>
      <c r="N973" s="125"/>
      <c r="O973" s="125"/>
      <c r="P973" s="125"/>
      <c r="Q973" s="125"/>
      <c r="R973" s="125"/>
      <c r="S973" s="125"/>
      <c r="T973" s="125"/>
      <c r="U973" s="125"/>
      <c r="V973" s="125"/>
      <c r="W973" s="125"/>
      <c r="X973" s="125"/>
      <c r="Y973" s="125"/>
      <c r="Z973" s="125"/>
      <c r="AA973" s="125"/>
      <c r="AB973" s="125"/>
      <c r="AC973" s="125"/>
      <c r="AD973" s="125"/>
      <c r="AE973" s="125"/>
      <c r="AF973" s="125"/>
      <c r="AG973" s="125"/>
      <c r="AH973" s="125"/>
      <c r="AI973" s="125"/>
    </row>
    <row r="974" ht="24.0" customHeight="1">
      <c r="A974" s="1"/>
      <c r="B974" s="1"/>
      <c r="C974" s="1"/>
      <c r="D974" s="125"/>
      <c r="E974" s="125"/>
      <c r="F974" s="125"/>
      <c r="G974" s="125"/>
      <c r="H974" s="125"/>
      <c r="I974" s="125"/>
      <c r="J974" s="125"/>
      <c r="K974" s="125"/>
      <c r="L974" s="125"/>
      <c r="M974" s="125"/>
      <c r="N974" s="125"/>
      <c r="O974" s="125"/>
      <c r="P974" s="125"/>
      <c r="Q974" s="125"/>
      <c r="R974" s="125"/>
      <c r="S974" s="125"/>
      <c r="T974" s="125"/>
      <c r="U974" s="125"/>
      <c r="V974" s="125"/>
      <c r="W974" s="125"/>
      <c r="X974" s="125"/>
      <c r="Y974" s="125"/>
      <c r="Z974" s="125"/>
      <c r="AA974" s="125"/>
      <c r="AB974" s="125"/>
      <c r="AC974" s="125"/>
      <c r="AD974" s="125"/>
      <c r="AE974" s="125"/>
      <c r="AF974" s="125"/>
      <c r="AG974" s="125"/>
      <c r="AH974" s="125"/>
      <c r="AI974" s="125"/>
    </row>
    <row r="975" ht="24.0" customHeight="1">
      <c r="A975" s="1"/>
      <c r="B975" s="1"/>
      <c r="C975" s="1"/>
      <c r="D975" s="125"/>
      <c r="E975" s="125"/>
      <c r="F975" s="125"/>
      <c r="G975" s="125"/>
      <c r="H975" s="125"/>
      <c r="I975" s="125"/>
      <c r="J975" s="125"/>
      <c r="K975" s="125"/>
      <c r="L975" s="125"/>
      <c r="M975" s="125"/>
      <c r="N975" s="125"/>
      <c r="O975" s="125"/>
      <c r="P975" s="125"/>
      <c r="Q975" s="125"/>
      <c r="R975" s="125"/>
      <c r="S975" s="125"/>
      <c r="T975" s="125"/>
      <c r="U975" s="125"/>
      <c r="V975" s="125"/>
      <c r="W975" s="125"/>
      <c r="X975" s="125"/>
      <c r="Y975" s="125"/>
      <c r="Z975" s="125"/>
      <c r="AA975" s="125"/>
      <c r="AB975" s="125"/>
      <c r="AC975" s="125"/>
      <c r="AD975" s="125"/>
      <c r="AE975" s="125"/>
      <c r="AF975" s="125"/>
      <c r="AG975" s="125"/>
      <c r="AH975" s="125"/>
      <c r="AI975" s="125"/>
    </row>
    <row r="976" ht="24.0" customHeight="1">
      <c r="A976" s="1"/>
      <c r="B976" s="1"/>
      <c r="C976" s="1"/>
      <c r="D976" s="125"/>
      <c r="E976" s="125"/>
      <c r="F976" s="125"/>
      <c r="G976" s="125"/>
      <c r="H976" s="125"/>
      <c r="I976" s="125"/>
      <c r="J976" s="125"/>
      <c r="K976" s="125"/>
      <c r="L976" s="125"/>
      <c r="M976" s="125"/>
      <c r="N976" s="125"/>
      <c r="O976" s="125"/>
      <c r="P976" s="125"/>
      <c r="Q976" s="125"/>
      <c r="R976" s="125"/>
      <c r="S976" s="125"/>
      <c r="T976" s="125"/>
      <c r="U976" s="125"/>
      <c r="V976" s="125"/>
      <c r="W976" s="125"/>
      <c r="X976" s="125"/>
      <c r="Y976" s="125"/>
      <c r="Z976" s="125"/>
      <c r="AA976" s="125"/>
      <c r="AB976" s="125"/>
      <c r="AC976" s="125"/>
      <c r="AD976" s="125"/>
      <c r="AE976" s="125"/>
      <c r="AF976" s="125"/>
      <c r="AG976" s="125"/>
      <c r="AH976" s="125"/>
      <c r="AI976" s="125"/>
    </row>
    <row r="977" ht="24.0" customHeight="1">
      <c r="A977" s="1"/>
      <c r="B977" s="1"/>
      <c r="C977" s="1"/>
      <c r="D977" s="125"/>
      <c r="E977" s="125"/>
      <c r="F977" s="125"/>
      <c r="G977" s="125"/>
      <c r="H977" s="125"/>
      <c r="I977" s="125"/>
      <c r="J977" s="125"/>
      <c r="K977" s="125"/>
      <c r="L977" s="125"/>
      <c r="M977" s="125"/>
      <c r="N977" s="125"/>
      <c r="O977" s="125"/>
      <c r="P977" s="125"/>
      <c r="Q977" s="125"/>
      <c r="R977" s="125"/>
      <c r="S977" s="125"/>
      <c r="T977" s="125"/>
      <c r="U977" s="125"/>
      <c r="V977" s="125"/>
      <c r="W977" s="125"/>
      <c r="X977" s="125"/>
      <c r="Y977" s="125"/>
      <c r="Z977" s="125"/>
      <c r="AA977" s="125"/>
      <c r="AB977" s="125"/>
      <c r="AC977" s="125"/>
      <c r="AD977" s="125"/>
      <c r="AE977" s="125"/>
      <c r="AF977" s="125"/>
      <c r="AG977" s="125"/>
      <c r="AH977" s="125"/>
      <c r="AI977" s="125"/>
    </row>
    <row r="978" ht="24.0" customHeight="1">
      <c r="A978" s="1"/>
      <c r="B978" s="1"/>
      <c r="C978" s="1"/>
      <c r="D978" s="125"/>
      <c r="E978" s="125"/>
      <c r="F978" s="125"/>
      <c r="G978" s="125"/>
      <c r="H978" s="125"/>
      <c r="I978" s="125"/>
      <c r="J978" s="125"/>
      <c r="K978" s="125"/>
      <c r="L978" s="125"/>
      <c r="M978" s="125"/>
      <c r="N978" s="125"/>
      <c r="O978" s="125"/>
      <c r="P978" s="125"/>
      <c r="Q978" s="125"/>
      <c r="R978" s="125"/>
      <c r="S978" s="125"/>
      <c r="T978" s="125"/>
      <c r="U978" s="125"/>
      <c r="V978" s="125"/>
      <c r="W978" s="125"/>
      <c r="X978" s="125"/>
      <c r="Y978" s="125"/>
      <c r="Z978" s="125"/>
      <c r="AA978" s="125"/>
      <c r="AB978" s="125"/>
      <c r="AC978" s="125"/>
      <c r="AD978" s="125"/>
      <c r="AE978" s="125"/>
      <c r="AF978" s="125"/>
      <c r="AG978" s="125"/>
      <c r="AH978" s="125"/>
      <c r="AI978" s="125"/>
    </row>
    <row r="979" ht="24.0" customHeight="1">
      <c r="A979" s="1"/>
      <c r="B979" s="1"/>
      <c r="C979" s="1"/>
      <c r="D979" s="125"/>
      <c r="E979" s="125"/>
      <c r="F979" s="125"/>
      <c r="G979" s="125"/>
      <c r="H979" s="125"/>
      <c r="I979" s="125"/>
      <c r="J979" s="125"/>
      <c r="K979" s="125"/>
      <c r="L979" s="125"/>
      <c r="M979" s="125"/>
      <c r="N979" s="125"/>
      <c r="O979" s="125"/>
      <c r="P979" s="125"/>
      <c r="Q979" s="125"/>
      <c r="R979" s="125"/>
      <c r="S979" s="125"/>
      <c r="T979" s="125"/>
      <c r="U979" s="125"/>
      <c r="V979" s="125"/>
      <c r="W979" s="125"/>
      <c r="X979" s="125"/>
      <c r="Y979" s="125"/>
      <c r="Z979" s="125"/>
      <c r="AA979" s="125"/>
      <c r="AB979" s="125"/>
      <c r="AC979" s="125"/>
      <c r="AD979" s="125"/>
      <c r="AE979" s="125"/>
      <c r="AF979" s="125"/>
      <c r="AG979" s="125"/>
      <c r="AH979" s="125"/>
      <c r="AI979" s="125"/>
    </row>
    <row r="980" ht="24.0" customHeight="1">
      <c r="A980" s="1"/>
      <c r="B980" s="1"/>
      <c r="C980" s="1"/>
      <c r="D980" s="125"/>
      <c r="E980" s="125"/>
      <c r="F980" s="125"/>
      <c r="G980" s="125"/>
      <c r="H980" s="125"/>
      <c r="I980" s="125"/>
      <c r="J980" s="125"/>
      <c r="K980" s="125"/>
      <c r="L980" s="125"/>
      <c r="M980" s="125"/>
      <c r="N980" s="125"/>
      <c r="O980" s="125"/>
      <c r="P980" s="125"/>
      <c r="Q980" s="125"/>
      <c r="R980" s="125"/>
      <c r="S980" s="125"/>
      <c r="T980" s="125"/>
      <c r="U980" s="125"/>
      <c r="V980" s="125"/>
      <c r="W980" s="125"/>
      <c r="X980" s="125"/>
      <c r="Y980" s="125"/>
      <c r="Z980" s="125"/>
      <c r="AA980" s="125"/>
      <c r="AB980" s="125"/>
      <c r="AC980" s="125"/>
      <c r="AD980" s="125"/>
      <c r="AE980" s="125"/>
      <c r="AF980" s="125"/>
      <c r="AG980" s="125"/>
      <c r="AH980" s="125"/>
      <c r="AI980" s="125"/>
    </row>
    <row r="981" ht="24.0" customHeight="1">
      <c r="A981" s="1"/>
      <c r="B981" s="1"/>
      <c r="C981" s="1"/>
      <c r="D981" s="125"/>
      <c r="E981" s="125"/>
      <c r="F981" s="125"/>
      <c r="G981" s="125"/>
      <c r="H981" s="125"/>
      <c r="I981" s="125"/>
      <c r="J981" s="125"/>
      <c r="K981" s="125"/>
      <c r="L981" s="125"/>
      <c r="M981" s="125"/>
      <c r="N981" s="125"/>
      <c r="O981" s="125"/>
      <c r="P981" s="125"/>
      <c r="Q981" s="125"/>
      <c r="R981" s="125"/>
      <c r="S981" s="125"/>
      <c r="T981" s="125"/>
      <c r="U981" s="125"/>
      <c r="V981" s="125"/>
      <c r="W981" s="125"/>
      <c r="X981" s="125"/>
      <c r="Y981" s="125"/>
      <c r="Z981" s="125"/>
      <c r="AA981" s="125"/>
      <c r="AB981" s="125"/>
      <c r="AC981" s="125"/>
      <c r="AD981" s="125"/>
      <c r="AE981" s="125"/>
      <c r="AF981" s="125"/>
      <c r="AG981" s="125"/>
      <c r="AH981" s="125"/>
      <c r="AI981" s="125"/>
    </row>
    <row r="982" ht="24.0" customHeight="1">
      <c r="A982" s="1"/>
      <c r="B982" s="1"/>
      <c r="C982" s="1"/>
      <c r="D982" s="125"/>
      <c r="E982" s="125"/>
      <c r="F982" s="125"/>
      <c r="G982" s="125"/>
      <c r="H982" s="125"/>
      <c r="I982" s="125"/>
      <c r="J982" s="125"/>
      <c r="K982" s="125"/>
      <c r="L982" s="125"/>
      <c r="M982" s="125"/>
      <c r="N982" s="125"/>
      <c r="O982" s="125"/>
      <c r="P982" s="125"/>
      <c r="Q982" s="125"/>
      <c r="R982" s="125"/>
      <c r="S982" s="125"/>
      <c r="T982" s="125"/>
      <c r="U982" s="125"/>
      <c r="V982" s="125"/>
      <c r="W982" s="125"/>
      <c r="X982" s="125"/>
      <c r="Y982" s="125"/>
      <c r="Z982" s="125"/>
      <c r="AA982" s="125"/>
      <c r="AB982" s="125"/>
      <c r="AC982" s="125"/>
      <c r="AD982" s="125"/>
      <c r="AE982" s="125"/>
      <c r="AF982" s="125"/>
      <c r="AG982" s="125"/>
      <c r="AH982" s="125"/>
      <c r="AI982" s="125"/>
    </row>
    <row r="983" ht="24.0" customHeight="1">
      <c r="A983" s="1"/>
      <c r="B983" s="1"/>
      <c r="C983" s="1"/>
      <c r="D983" s="125"/>
      <c r="E983" s="125"/>
      <c r="F983" s="125"/>
      <c r="G983" s="125"/>
      <c r="H983" s="125"/>
      <c r="I983" s="125"/>
      <c r="J983" s="125"/>
      <c r="K983" s="125"/>
      <c r="L983" s="125"/>
      <c r="M983" s="125"/>
      <c r="N983" s="125"/>
      <c r="O983" s="125"/>
      <c r="P983" s="125"/>
      <c r="Q983" s="125"/>
      <c r="R983" s="125"/>
      <c r="S983" s="125"/>
      <c r="T983" s="125"/>
      <c r="U983" s="125"/>
      <c r="V983" s="125"/>
      <c r="W983" s="125"/>
      <c r="X983" s="125"/>
      <c r="Y983" s="125"/>
      <c r="Z983" s="125"/>
      <c r="AA983" s="125"/>
      <c r="AB983" s="125"/>
      <c r="AC983" s="125"/>
      <c r="AD983" s="125"/>
      <c r="AE983" s="125"/>
      <c r="AF983" s="125"/>
      <c r="AG983" s="125"/>
      <c r="AH983" s="125"/>
      <c r="AI983" s="125"/>
    </row>
    <row r="984" ht="24.0" customHeight="1">
      <c r="A984" s="1"/>
      <c r="B984" s="1"/>
      <c r="C984" s="1"/>
      <c r="D984" s="125"/>
      <c r="E984" s="125"/>
      <c r="F984" s="125"/>
      <c r="G984" s="125"/>
      <c r="H984" s="125"/>
      <c r="I984" s="125"/>
      <c r="J984" s="125"/>
      <c r="K984" s="125"/>
      <c r="L984" s="125"/>
      <c r="M984" s="125"/>
      <c r="N984" s="125"/>
      <c r="O984" s="125"/>
      <c r="P984" s="125"/>
      <c r="Q984" s="125"/>
      <c r="R984" s="125"/>
      <c r="S984" s="125"/>
      <c r="T984" s="125"/>
      <c r="U984" s="125"/>
      <c r="V984" s="125"/>
      <c r="W984" s="125"/>
      <c r="X984" s="125"/>
      <c r="Y984" s="125"/>
      <c r="Z984" s="125"/>
      <c r="AA984" s="125"/>
      <c r="AB984" s="125"/>
      <c r="AC984" s="125"/>
      <c r="AD984" s="125"/>
      <c r="AE984" s="125"/>
      <c r="AF984" s="125"/>
      <c r="AG984" s="125"/>
      <c r="AH984" s="125"/>
      <c r="AI984" s="125"/>
    </row>
    <row r="985" ht="24.0" customHeight="1">
      <c r="A985" s="1"/>
      <c r="B985" s="1"/>
      <c r="C985" s="1"/>
      <c r="D985" s="125"/>
      <c r="E985" s="125"/>
      <c r="F985" s="125"/>
      <c r="G985" s="125"/>
      <c r="H985" s="125"/>
      <c r="I985" s="125"/>
      <c r="J985" s="125"/>
      <c r="K985" s="125"/>
      <c r="L985" s="125"/>
      <c r="M985" s="125"/>
      <c r="N985" s="125"/>
      <c r="O985" s="125"/>
      <c r="P985" s="125"/>
      <c r="Q985" s="125"/>
      <c r="R985" s="125"/>
      <c r="S985" s="125"/>
      <c r="T985" s="125"/>
      <c r="U985" s="125"/>
      <c r="V985" s="125"/>
      <c r="W985" s="125"/>
      <c r="X985" s="125"/>
      <c r="Y985" s="125"/>
      <c r="Z985" s="125"/>
      <c r="AA985" s="125"/>
      <c r="AB985" s="125"/>
      <c r="AC985" s="125"/>
      <c r="AD985" s="125"/>
      <c r="AE985" s="125"/>
      <c r="AF985" s="125"/>
      <c r="AG985" s="125"/>
      <c r="AH985" s="125"/>
      <c r="AI985" s="125"/>
    </row>
    <row r="986" ht="24.0" customHeight="1">
      <c r="A986" s="1"/>
      <c r="B986" s="1"/>
      <c r="C986" s="1"/>
      <c r="D986" s="125"/>
      <c r="E986" s="125"/>
      <c r="F986" s="125"/>
      <c r="G986" s="125"/>
      <c r="H986" s="125"/>
      <c r="I986" s="125"/>
      <c r="J986" s="125"/>
      <c r="K986" s="125"/>
      <c r="L986" s="125"/>
      <c r="M986" s="125"/>
      <c r="N986" s="125"/>
      <c r="O986" s="125"/>
      <c r="P986" s="125"/>
      <c r="Q986" s="125"/>
      <c r="R986" s="125"/>
      <c r="S986" s="125"/>
      <c r="T986" s="125"/>
      <c r="U986" s="125"/>
      <c r="V986" s="125"/>
      <c r="W986" s="125"/>
      <c r="X986" s="125"/>
      <c r="Y986" s="125"/>
      <c r="Z986" s="125"/>
      <c r="AA986" s="125"/>
      <c r="AB986" s="125"/>
      <c r="AC986" s="125"/>
      <c r="AD986" s="125"/>
      <c r="AE986" s="125"/>
      <c r="AF986" s="125"/>
      <c r="AG986" s="125"/>
      <c r="AH986" s="125"/>
      <c r="AI986" s="125"/>
    </row>
    <row r="987" ht="24.0" customHeight="1">
      <c r="A987" s="1"/>
      <c r="B987" s="1"/>
      <c r="C987" s="1"/>
      <c r="D987" s="125"/>
      <c r="E987" s="125"/>
      <c r="F987" s="125"/>
      <c r="G987" s="125"/>
      <c r="H987" s="125"/>
      <c r="I987" s="125"/>
      <c r="J987" s="125"/>
      <c r="K987" s="125"/>
      <c r="L987" s="125"/>
      <c r="M987" s="125"/>
      <c r="N987" s="125"/>
      <c r="O987" s="125"/>
      <c r="P987" s="125"/>
      <c r="Q987" s="125"/>
      <c r="R987" s="125"/>
      <c r="S987" s="125"/>
      <c r="T987" s="125"/>
      <c r="U987" s="125"/>
      <c r="V987" s="125"/>
      <c r="W987" s="125"/>
      <c r="X987" s="125"/>
      <c r="Y987" s="125"/>
      <c r="Z987" s="125"/>
      <c r="AA987" s="125"/>
      <c r="AB987" s="125"/>
      <c r="AC987" s="125"/>
      <c r="AD987" s="125"/>
      <c r="AE987" s="125"/>
      <c r="AF987" s="125"/>
      <c r="AG987" s="125"/>
      <c r="AH987" s="125"/>
      <c r="AI987" s="125"/>
    </row>
    <row r="988" ht="24.0" customHeight="1">
      <c r="A988" s="1"/>
      <c r="B988" s="1"/>
      <c r="C988" s="1"/>
      <c r="D988" s="125"/>
      <c r="E988" s="125"/>
      <c r="F988" s="125"/>
      <c r="G988" s="125"/>
      <c r="H988" s="125"/>
      <c r="I988" s="125"/>
      <c r="J988" s="125"/>
      <c r="K988" s="125"/>
      <c r="L988" s="125"/>
      <c r="M988" s="125"/>
      <c r="N988" s="125"/>
      <c r="O988" s="125"/>
      <c r="P988" s="125"/>
      <c r="Q988" s="125"/>
      <c r="R988" s="125"/>
      <c r="S988" s="125"/>
      <c r="T988" s="125"/>
      <c r="U988" s="125"/>
      <c r="V988" s="125"/>
      <c r="W988" s="125"/>
      <c r="X988" s="125"/>
      <c r="Y988" s="125"/>
      <c r="Z988" s="125"/>
      <c r="AA988" s="125"/>
      <c r="AB988" s="125"/>
      <c r="AC988" s="125"/>
      <c r="AD988" s="125"/>
      <c r="AE988" s="125"/>
      <c r="AF988" s="125"/>
      <c r="AG988" s="125"/>
      <c r="AH988" s="125"/>
      <c r="AI988" s="125"/>
    </row>
    <row r="989" ht="24.0" customHeight="1">
      <c r="A989" s="1"/>
      <c r="B989" s="1"/>
      <c r="C989" s="1"/>
      <c r="D989" s="125"/>
      <c r="E989" s="125"/>
      <c r="F989" s="125"/>
      <c r="G989" s="125"/>
      <c r="H989" s="125"/>
      <c r="I989" s="125"/>
      <c r="J989" s="125"/>
      <c r="K989" s="125"/>
      <c r="L989" s="125"/>
      <c r="M989" s="125"/>
      <c r="N989" s="125"/>
      <c r="O989" s="125"/>
      <c r="P989" s="125"/>
      <c r="Q989" s="125"/>
      <c r="R989" s="125"/>
      <c r="S989" s="125"/>
      <c r="T989" s="125"/>
      <c r="U989" s="125"/>
      <c r="V989" s="125"/>
      <c r="W989" s="125"/>
      <c r="X989" s="125"/>
      <c r="Y989" s="125"/>
      <c r="Z989" s="125"/>
      <c r="AA989" s="125"/>
      <c r="AB989" s="125"/>
      <c r="AC989" s="125"/>
      <c r="AD989" s="125"/>
      <c r="AE989" s="125"/>
      <c r="AF989" s="125"/>
      <c r="AG989" s="125"/>
      <c r="AH989" s="125"/>
      <c r="AI989" s="125"/>
    </row>
    <row r="990" ht="24.0" customHeight="1">
      <c r="A990" s="1"/>
      <c r="B990" s="1"/>
      <c r="C990" s="1"/>
      <c r="D990" s="125"/>
      <c r="E990" s="125"/>
      <c r="F990" s="125"/>
      <c r="G990" s="125"/>
      <c r="H990" s="125"/>
      <c r="I990" s="125"/>
      <c r="J990" s="125"/>
      <c r="K990" s="125"/>
      <c r="L990" s="125"/>
      <c r="M990" s="125"/>
      <c r="N990" s="125"/>
      <c r="O990" s="125"/>
      <c r="P990" s="125"/>
      <c r="Q990" s="125"/>
      <c r="R990" s="125"/>
      <c r="S990" s="125"/>
      <c r="T990" s="125"/>
      <c r="U990" s="125"/>
      <c r="V990" s="125"/>
      <c r="W990" s="125"/>
      <c r="X990" s="125"/>
      <c r="Y990" s="125"/>
      <c r="Z990" s="125"/>
      <c r="AA990" s="125"/>
      <c r="AB990" s="125"/>
      <c r="AC990" s="125"/>
      <c r="AD990" s="125"/>
      <c r="AE990" s="125"/>
      <c r="AF990" s="125"/>
      <c r="AG990" s="125"/>
      <c r="AH990" s="125"/>
      <c r="AI990" s="125"/>
    </row>
    <row r="991" ht="24.0" customHeight="1">
      <c r="A991" s="1"/>
      <c r="B991" s="1"/>
      <c r="C991" s="1"/>
      <c r="D991" s="125"/>
      <c r="E991" s="125"/>
      <c r="F991" s="125"/>
      <c r="G991" s="125"/>
      <c r="H991" s="125"/>
      <c r="I991" s="125"/>
      <c r="J991" s="125"/>
      <c r="K991" s="125"/>
      <c r="L991" s="125"/>
      <c r="M991" s="125"/>
      <c r="N991" s="125"/>
      <c r="O991" s="125"/>
      <c r="P991" s="125"/>
      <c r="Q991" s="125"/>
      <c r="R991" s="125"/>
      <c r="S991" s="125"/>
      <c r="T991" s="125"/>
      <c r="U991" s="125"/>
      <c r="V991" s="125"/>
      <c r="W991" s="125"/>
      <c r="X991" s="125"/>
      <c r="Y991" s="125"/>
      <c r="Z991" s="125"/>
      <c r="AA991" s="125"/>
      <c r="AB991" s="125"/>
      <c r="AC991" s="125"/>
      <c r="AD991" s="125"/>
      <c r="AE991" s="125"/>
      <c r="AF991" s="125"/>
      <c r="AG991" s="125"/>
      <c r="AH991" s="125"/>
      <c r="AI991" s="125"/>
    </row>
    <row r="992" ht="24.0" customHeight="1">
      <c r="A992" s="1"/>
      <c r="B992" s="1"/>
      <c r="C992" s="1"/>
      <c r="D992" s="125"/>
      <c r="E992" s="125"/>
      <c r="F992" s="125"/>
      <c r="G992" s="125"/>
      <c r="H992" s="125"/>
      <c r="I992" s="125"/>
      <c r="J992" s="125"/>
      <c r="K992" s="125"/>
      <c r="L992" s="125"/>
      <c r="M992" s="125"/>
      <c r="N992" s="125"/>
      <c r="O992" s="125"/>
      <c r="P992" s="125"/>
      <c r="Q992" s="125"/>
      <c r="R992" s="125"/>
      <c r="S992" s="125"/>
      <c r="T992" s="125"/>
      <c r="U992" s="125"/>
      <c r="V992" s="125"/>
      <c r="W992" s="125"/>
      <c r="X992" s="125"/>
      <c r="Y992" s="125"/>
      <c r="Z992" s="125"/>
      <c r="AA992" s="125"/>
      <c r="AB992" s="125"/>
      <c r="AC992" s="125"/>
      <c r="AD992" s="125"/>
      <c r="AE992" s="125"/>
      <c r="AF992" s="125"/>
      <c r="AG992" s="125"/>
      <c r="AH992" s="125"/>
      <c r="AI992" s="125"/>
    </row>
    <row r="993" ht="24.0" customHeight="1">
      <c r="A993" s="1"/>
      <c r="B993" s="1"/>
      <c r="C993" s="1"/>
      <c r="D993" s="125"/>
      <c r="E993" s="125"/>
      <c r="F993" s="125"/>
      <c r="G993" s="125"/>
      <c r="H993" s="125"/>
      <c r="I993" s="125"/>
      <c r="J993" s="125"/>
      <c r="K993" s="125"/>
      <c r="L993" s="125"/>
      <c r="M993" s="125"/>
      <c r="N993" s="125"/>
      <c r="O993" s="125"/>
      <c r="P993" s="125"/>
      <c r="Q993" s="125"/>
      <c r="R993" s="125"/>
      <c r="S993" s="125"/>
      <c r="T993" s="125"/>
      <c r="U993" s="125"/>
      <c r="V993" s="125"/>
      <c r="W993" s="125"/>
      <c r="X993" s="125"/>
      <c r="Y993" s="125"/>
      <c r="Z993" s="125"/>
      <c r="AA993" s="125"/>
      <c r="AB993" s="125"/>
      <c r="AC993" s="125"/>
      <c r="AD993" s="125"/>
      <c r="AE993" s="125"/>
      <c r="AF993" s="125"/>
      <c r="AG993" s="125"/>
      <c r="AH993" s="125"/>
      <c r="AI993" s="125"/>
    </row>
    <row r="994" ht="24.0" customHeight="1">
      <c r="A994" s="1"/>
      <c r="B994" s="1"/>
      <c r="C994" s="1"/>
      <c r="D994" s="125"/>
      <c r="E994" s="125"/>
      <c r="F994" s="125"/>
      <c r="G994" s="125"/>
      <c r="H994" s="125"/>
      <c r="I994" s="125"/>
      <c r="J994" s="125"/>
      <c r="K994" s="125"/>
      <c r="L994" s="125"/>
      <c r="M994" s="125"/>
      <c r="N994" s="125"/>
      <c r="O994" s="125"/>
      <c r="P994" s="125"/>
      <c r="Q994" s="125"/>
      <c r="R994" s="125"/>
      <c r="S994" s="125"/>
      <c r="T994" s="125"/>
      <c r="U994" s="125"/>
      <c r="V994" s="125"/>
      <c r="W994" s="125"/>
      <c r="X994" s="125"/>
      <c r="Y994" s="125"/>
      <c r="Z994" s="125"/>
      <c r="AA994" s="125"/>
      <c r="AB994" s="125"/>
      <c r="AC994" s="125"/>
      <c r="AD994" s="125"/>
      <c r="AE994" s="125"/>
      <c r="AF994" s="125"/>
      <c r="AG994" s="125"/>
      <c r="AH994" s="125"/>
      <c r="AI994" s="125"/>
    </row>
    <row r="995" ht="24.0" customHeight="1">
      <c r="A995" s="1"/>
      <c r="B995" s="1"/>
      <c r="C995" s="1"/>
      <c r="D995" s="125"/>
      <c r="E995" s="125"/>
      <c r="F995" s="125"/>
      <c r="G995" s="125"/>
      <c r="H995" s="125"/>
      <c r="I995" s="125"/>
      <c r="J995" s="125"/>
      <c r="K995" s="125"/>
      <c r="L995" s="125"/>
      <c r="M995" s="125"/>
      <c r="N995" s="125"/>
      <c r="O995" s="125"/>
      <c r="P995" s="125"/>
      <c r="Q995" s="125"/>
      <c r="R995" s="125"/>
      <c r="S995" s="125"/>
      <c r="T995" s="125"/>
      <c r="U995" s="125"/>
      <c r="V995" s="125"/>
      <c r="W995" s="125"/>
      <c r="X995" s="125"/>
      <c r="Y995" s="125"/>
      <c r="Z995" s="125"/>
      <c r="AA995" s="125"/>
      <c r="AB995" s="125"/>
      <c r="AC995" s="125"/>
      <c r="AD995" s="125"/>
      <c r="AE995" s="125"/>
      <c r="AF995" s="125"/>
      <c r="AG995" s="125"/>
      <c r="AH995" s="125"/>
      <c r="AI995" s="125"/>
    </row>
    <row r="996" ht="24.0" customHeight="1">
      <c r="A996" s="1"/>
      <c r="B996" s="1"/>
      <c r="C996" s="1"/>
      <c r="D996" s="125"/>
      <c r="E996" s="125"/>
      <c r="F996" s="125"/>
      <c r="G996" s="125"/>
      <c r="H996" s="125"/>
      <c r="I996" s="125"/>
      <c r="J996" s="125"/>
      <c r="K996" s="125"/>
      <c r="L996" s="125"/>
      <c r="M996" s="125"/>
      <c r="N996" s="125"/>
      <c r="O996" s="125"/>
      <c r="P996" s="125"/>
      <c r="Q996" s="125"/>
      <c r="R996" s="125"/>
      <c r="S996" s="125"/>
      <c r="T996" s="125"/>
      <c r="U996" s="125"/>
      <c r="V996" s="125"/>
      <c r="W996" s="125"/>
      <c r="X996" s="125"/>
      <c r="Y996" s="125"/>
      <c r="Z996" s="125"/>
      <c r="AA996" s="125"/>
      <c r="AB996" s="125"/>
      <c r="AC996" s="125"/>
      <c r="AD996" s="125"/>
      <c r="AE996" s="125"/>
      <c r="AF996" s="125"/>
      <c r="AG996" s="125"/>
      <c r="AH996" s="125"/>
      <c r="AI996" s="125"/>
    </row>
    <row r="997" ht="24.0" customHeight="1">
      <c r="A997" s="1"/>
      <c r="B997" s="1"/>
      <c r="C997" s="1"/>
      <c r="D997" s="125"/>
      <c r="E997" s="125"/>
      <c r="F997" s="125"/>
      <c r="G997" s="125"/>
      <c r="H997" s="125"/>
      <c r="I997" s="125"/>
      <c r="J997" s="125"/>
      <c r="K997" s="125"/>
      <c r="L997" s="125"/>
      <c r="M997" s="125"/>
      <c r="N997" s="125"/>
      <c r="O997" s="125"/>
      <c r="P997" s="125"/>
      <c r="Q997" s="125"/>
      <c r="R997" s="125"/>
      <c r="S997" s="125"/>
      <c r="T997" s="125"/>
      <c r="U997" s="125"/>
      <c r="V997" s="125"/>
      <c r="W997" s="125"/>
      <c r="X997" s="125"/>
      <c r="Y997" s="125"/>
      <c r="Z997" s="125"/>
      <c r="AA997" s="125"/>
      <c r="AB997" s="125"/>
      <c r="AC997" s="125"/>
      <c r="AD997" s="125"/>
      <c r="AE997" s="125"/>
      <c r="AF997" s="125"/>
      <c r="AG997" s="125"/>
      <c r="AH997" s="125"/>
      <c r="AI997" s="125"/>
    </row>
    <row r="998" ht="24.0" customHeight="1">
      <c r="A998" s="1"/>
      <c r="B998" s="1"/>
      <c r="C998" s="1"/>
      <c r="D998" s="125"/>
      <c r="E998" s="125"/>
      <c r="F998" s="125"/>
      <c r="G998" s="125"/>
      <c r="H998" s="125"/>
      <c r="I998" s="125"/>
      <c r="J998" s="125"/>
      <c r="K998" s="125"/>
      <c r="L998" s="125"/>
      <c r="M998" s="125"/>
      <c r="N998" s="125"/>
      <c r="O998" s="125"/>
      <c r="P998" s="125"/>
      <c r="Q998" s="125"/>
      <c r="R998" s="125"/>
      <c r="S998" s="125"/>
      <c r="T998" s="125"/>
      <c r="U998" s="125"/>
      <c r="V998" s="125"/>
      <c r="W998" s="125"/>
      <c r="X998" s="125"/>
      <c r="Y998" s="125"/>
      <c r="Z998" s="125"/>
      <c r="AA998" s="125"/>
      <c r="AB998" s="125"/>
      <c r="AC998" s="125"/>
      <c r="AD998" s="125"/>
      <c r="AE998" s="125"/>
      <c r="AF998" s="125"/>
      <c r="AG998" s="125"/>
      <c r="AH998" s="125"/>
      <c r="AI998" s="125"/>
    </row>
    <row r="999" ht="24.0" customHeight="1">
      <c r="A999" s="1"/>
      <c r="B999" s="1"/>
      <c r="C999" s="1"/>
      <c r="D999" s="125"/>
      <c r="E999" s="125"/>
      <c r="F999" s="125"/>
      <c r="G999" s="125"/>
      <c r="H999" s="125"/>
      <c r="I999" s="125"/>
      <c r="J999" s="125"/>
      <c r="K999" s="125"/>
      <c r="L999" s="125"/>
      <c r="M999" s="125"/>
      <c r="N999" s="125"/>
      <c r="O999" s="125"/>
      <c r="P999" s="125"/>
      <c r="Q999" s="125"/>
      <c r="R999" s="125"/>
      <c r="S999" s="125"/>
      <c r="T999" s="125"/>
      <c r="U999" s="125"/>
      <c r="V999" s="125"/>
      <c r="W999" s="125"/>
      <c r="X999" s="125"/>
      <c r="Y999" s="125"/>
      <c r="Z999" s="125"/>
      <c r="AA999" s="125"/>
      <c r="AB999" s="125"/>
      <c r="AC999" s="125"/>
      <c r="AD999" s="125"/>
      <c r="AE999" s="125"/>
      <c r="AF999" s="125"/>
      <c r="AG999" s="125"/>
      <c r="AH999" s="125"/>
      <c r="AI999" s="125"/>
    </row>
    <row r="1000" ht="24.0" customHeight="1">
      <c r="A1000" s="1"/>
      <c r="B1000" s="1"/>
      <c r="C1000" s="1"/>
      <c r="D1000" s="125"/>
      <c r="E1000" s="125"/>
      <c r="F1000" s="125"/>
      <c r="G1000" s="125"/>
      <c r="H1000" s="125"/>
      <c r="I1000" s="125"/>
      <c r="J1000" s="125"/>
      <c r="K1000" s="125"/>
      <c r="L1000" s="125"/>
      <c r="M1000" s="125"/>
      <c r="N1000" s="125"/>
      <c r="O1000" s="125"/>
      <c r="P1000" s="125"/>
      <c r="Q1000" s="125"/>
      <c r="R1000" s="125"/>
      <c r="S1000" s="125"/>
      <c r="T1000" s="125"/>
      <c r="U1000" s="125"/>
      <c r="V1000" s="125"/>
      <c r="W1000" s="125"/>
      <c r="X1000" s="125"/>
      <c r="Y1000" s="125"/>
      <c r="Z1000" s="125"/>
      <c r="AA1000" s="125"/>
      <c r="AB1000" s="125"/>
      <c r="AC1000" s="125"/>
      <c r="AD1000" s="125"/>
      <c r="AE1000" s="125"/>
      <c r="AF1000" s="125"/>
      <c r="AG1000" s="125"/>
      <c r="AH1000" s="125"/>
      <c r="AI1000" s="125"/>
    </row>
  </sheetData>
  <mergeCells count="42">
    <mergeCell ref="A1:AI1"/>
    <mergeCell ref="A3:A7"/>
    <mergeCell ref="B3:B15"/>
    <mergeCell ref="P8:T8"/>
    <mergeCell ref="X10:AH10"/>
    <mergeCell ref="C11:C12"/>
    <mergeCell ref="AC12:AG12"/>
    <mergeCell ref="AD22:AF22"/>
    <mergeCell ref="AC27:AG27"/>
    <mergeCell ref="AI27:AI28"/>
    <mergeCell ref="AF28:AG28"/>
    <mergeCell ref="AI29:AI31"/>
    <mergeCell ref="AI81:AI84"/>
    <mergeCell ref="Z19:AD19"/>
    <mergeCell ref="W21:Y21"/>
    <mergeCell ref="AI21:AI22"/>
    <mergeCell ref="AI23:AI25"/>
    <mergeCell ref="U24:W24"/>
    <mergeCell ref="W25:X25"/>
    <mergeCell ref="M26:O26"/>
    <mergeCell ref="C27:C28"/>
    <mergeCell ref="C29:C31"/>
    <mergeCell ref="N29:O29"/>
    <mergeCell ref="F30:Q30"/>
    <mergeCell ref="T31:AE31"/>
    <mergeCell ref="J32:Q32"/>
    <mergeCell ref="D11:E11"/>
    <mergeCell ref="F14:G14"/>
    <mergeCell ref="B16:B33"/>
    <mergeCell ref="D20:F20"/>
    <mergeCell ref="C21:C22"/>
    <mergeCell ref="C23:C25"/>
    <mergeCell ref="F23:H23"/>
    <mergeCell ref="B70:B84"/>
    <mergeCell ref="C81:C84"/>
    <mergeCell ref="A34:A45"/>
    <mergeCell ref="B34:B45"/>
    <mergeCell ref="A46:A57"/>
    <mergeCell ref="B46:B57"/>
    <mergeCell ref="A58:A69"/>
    <mergeCell ref="B58:B69"/>
    <mergeCell ref="A70:A8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2023-12-18T03:57:55Z</dcterms:created>
  <dc:creator>This is a book</dc:creator>
</cp:coreProperties>
</file>